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aprice038\Desktop\Inca\"/>
    </mc:Choice>
  </mc:AlternateContent>
  <xr:revisionPtr revIDLastSave="0" documentId="13_ncr:1_{9721519C-6A89-4284-8538-D4958F4BA8E5}" xr6:coauthVersionLast="47" xr6:coauthVersionMax="47" xr10:uidLastSave="{00000000-0000-0000-0000-000000000000}"/>
  <bookViews>
    <workbookView xWindow="22932" yWindow="-108" windowWidth="23256" windowHeight="12576" firstSheet="1" activeTab="1" xr2:uid="{00000000-000D-0000-FFFF-FFFF00000000}"/>
  </bookViews>
  <sheets>
    <sheet name="Oct 23 BS" sheetId="8" state="hidden" r:id="rId1"/>
    <sheet name="april" sheetId="1" r:id="rId2"/>
    <sheet name="Nov 22, 2021" sheetId="2" state="hidden" r:id="rId3"/>
    <sheet name="Jan 15, 2022" sheetId="3" state="hidden" r:id="rId4"/>
    <sheet name="Mar 27, 2022" sheetId="4" state="hidden" r:id="rId5"/>
    <sheet name="May 26, 2022" sheetId="5" state="hidden" r:id="rId6"/>
    <sheet name="outstanding checks as of 052622" sheetId="6" state="hidden" r:id="rId7"/>
    <sheet name="June 20, 2022" sheetId="7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4" i="1" l="1"/>
  <c r="F26" i="1" l="1"/>
  <c r="D26" i="1"/>
  <c r="F8" i="1" l="1"/>
  <c r="F21" i="1" s="1"/>
  <c r="F9" i="1"/>
  <c r="D9" i="1"/>
  <c r="D21" i="1" s="1"/>
  <c r="F36" i="1"/>
  <c r="F7" i="1"/>
  <c r="D67" i="1"/>
  <c r="F20" i="1"/>
  <c r="D68" i="1"/>
  <c r="D44" i="1" l="1"/>
  <c r="D47" i="1" l="1"/>
  <c r="D66" i="1"/>
  <c r="D69" i="1" s="1"/>
  <c r="D53" i="1" l="1"/>
  <c r="D57" i="1" s="1"/>
  <c r="F15" i="1"/>
  <c r="F35" i="1"/>
  <c r="F25" i="1"/>
  <c r="F13" i="1"/>
  <c r="F34" i="1" l="1"/>
  <c r="F14" i="1"/>
  <c r="F18" i="1"/>
  <c r="F43" i="1" l="1"/>
  <c r="F42" i="1"/>
  <c r="D58" i="1"/>
  <c r="D59" i="1" s="1"/>
  <c r="D60" i="1" s="1"/>
  <c r="E32" i="1"/>
  <c r="D61" i="1" s="1"/>
  <c r="D52" i="7"/>
  <c r="D51" i="7"/>
  <c r="D50" i="7"/>
  <c r="H36" i="7"/>
  <c r="F27" i="7"/>
  <c r="F26" i="7"/>
  <c r="F24" i="7"/>
  <c r="D24" i="7"/>
  <c r="D36" i="7" s="1"/>
  <c r="F21" i="7"/>
  <c r="F20" i="7"/>
  <c r="F36" i="7" s="1"/>
  <c r="H15" i="7"/>
  <c r="D8" i="7"/>
  <c r="D15" i="7" s="1"/>
  <c r="E11" i="6"/>
  <c r="D49" i="5"/>
  <c r="D48" i="5"/>
  <c r="D47" i="5"/>
  <c r="H33" i="5"/>
  <c r="F33" i="5"/>
  <c r="D33" i="5"/>
  <c r="F26" i="5"/>
  <c r="H15" i="5"/>
  <c r="F11" i="5"/>
  <c r="F8" i="5"/>
  <c r="F15" i="5" s="1"/>
  <c r="F36" i="5" s="1"/>
  <c r="F44" i="5" s="1"/>
  <c r="D8" i="5"/>
  <c r="D15" i="5" s="1"/>
  <c r="D36" i="5" s="1"/>
  <c r="D44" i="5" s="1"/>
  <c r="D51" i="5" s="1"/>
  <c r="D53" i="5" s="1"/>
  <c r="D44" i="4"/>
  <c r="D43" i="4"/>
  <c r="D45" i="4" s="1"/>
  <c r="F32" i="4"/>
  <c r="F40" i="4" s="1"/>
  <c r="F29" i="4"/>
  <c r="D29" i="4"/>
  <c r="F20" i="4"/>
  <c r="F17" i="4"/>
  <c r="F13" i="4"/>
  <c r="D7" i="4"/>
  <c r="D13" i="4" s="1"/>
  <c r="D32" i="4" s="1"/>
  <c r="D40" i="4" s="1"/>
  <c r="D47" i="4" s="1"/>
  <c r="D40" i="3"/>
  <c r="D39" i="3"/>
  <c r="D38" i="3"/>
  <c r="D27" i="3"/>
  <c r="D35" i="3" s="1"/>
  <c r="D42" i="3" s="1"/>
  <c r="H24" i="3"/>
  <c r="F24" i="3"/>
  <c r="D24" i="3"/>
  <c r="F16" i="3"/>
  <c r="H12" i="3"/>
  <c r="D12" i="3"/>
  <c r="F7" i="3"/>
  <c r="F12" i="3" s="1"/>
  <c r="F27" i="3" s="1"/>
  <c r="F35" i="3" s="1"/>
  <c r="D7" i="3"/>
  <c r="D31" i="2"/>
  <c r="D30" i="2"/>
  <c r="D32" i="2" s="1"/>
  <c r="F25" i="2"/>
  <c r="H22" i="2"/>
  <c r="F22" i="2"/>
  <c r="D22" i="2"/>
  <c r="H16" i="2"/>
  <c r="F16" i="2"/>
  <c r="D16" i="2"/>
  <c r="F14" i="2"/>
  <c r="F13" i="2"/>
  <c r="H9" i="2"/>
  <c r="F8" i="2"/>
  <c r="D7" i="2"/>
  <c r="D9" i="2" s="1"/>
  <c r="D19" i="2" s="1"/>
  <c r="H44" i="1"/>
  <c r="H21" i="1"/>
  <c r="F32" i="1" l="1"/>
  <c r="F44" i="1" s="1"/>
  <c r="D39" i="7"/>
  <c r="D47" i="7" s="1"/>
  <c r="D54" i="7" s="1"/>
  <c r="D56" i="7" s="1"/>
  <c r="D27" i="2"/>
  <c r="D34" i="2" s="1"/>
  <c r="F19" i="2"/>
  <c r="F27" i="2" s="1"/>
  <c r="F7" i="2"/>
  <c r="F9" i="2" s="1"/>
  <c r="F8" i="7"/>
  <c r="F15" i="7" s="1"/>
  <c r="F39" i="7" s="1"/>
  <c r="F47" i="7" s="1"/>
  <c r="F47" i="1" l="1"/>
</calcChain>
</file>

<file path=xl/sharedStrings.xml><?xml version="1.0" encoding="utf-8"?>
<sst xmlns="http://schemas.openxmlformats.org/spreadsheetml/2006/main" count="270" uniqueCount="109">
  <si>
    <t>Bayridge Elementary School Parent Advisory Council</t>
  </si>
  <si>
    <t>2022-2023</t>
  </si>
  <si>
    <t>Year to Date</t>
  </si>
  <si>
    <t>2021-2022</t>
  </si>
  <si>
    <t>Variance</t>
  </si>
  <si>
    <t>Budget</t>
  </si>
  <si>
    <t>Revenue</t>
  </si>
  <si>
    <t>Hot lunches - Term 1</t>
  </si>
  <si>
    <t>Hot lunches - Term 2</t>
  </si>
  <si>
    <t>Republica Coffee fundraiser</t>
  </si>
  <si>
    <t>Holly Elementary fundraiser</t>
  </si>
  <si>
    <t>Art Card</t>
  </si>
  <si>
    <t>Gaming grant</t>
  </si>
  <si>
    <t>Surrey School PAC council subsidy</t>
  </si>
  <si>
    <t>Envision membership dividends</t>
  </si>
  <si>
    <t>Expenditures</t>
  </si>
  <si>
    <t>Hot lunch orders &amp; supplies - Term 1</t>
  </si>
  <si>
    <t>Hot lunch orders &amp; supplies - Term 2</t>
  </si>
  <si>
    <t>Hot lunch site annual fee</t>
  </si>
  <si>
    <t>Republica Coffee orders</t>
  </si>
  <si>
    <t>Bambora credit card charges</t>
  </si>
  <si>
    <t>Staff Appreciation</t>
  </si>
  <si>
    <t>Sports day juice box</t>
  </si>
  <si>
    <t>PAC meeting babysitting</t>
  </si>
  <si>
    <t>School-wide activity - Rollerblading</t>
  </si>
  <si>
    <t>School-wide activity - Hip hop</t>
  </si>
  <si>
    <t>Fund Bayridge - Technology</t>
  </si>
  <si>
    <t>Fund Bayridge - Music Instruments</t>
  </si>
  <si>
    <t>Fund Bayridge - Classroom funds</t>
  </si>
  <si>
    <t>Fund Bayridge - Field trips</t>
  </si>
  <si>
    <t>Fund Bayridge - Library</t>
  </si>
  <si>
    <t>Fund Bayridge - Principal's acct</t>
  </si>
  <si>
    <t>Excess (Dificiency)</t>
  </si>
  <si>
    <t>Revenue over expenditures</t>
  </si>
  <si>
    <t>Cash on hand</t>
  </si>
  <si>
    <t>Add: school return 2020-2021</t>
  </si>
  <si>
    <t>unused classromm funds</t>
  </si>
  <si>
    <t>At end of period</t>
  </si>
  <si>
    <t>Cash in bank</t>
  </si>
  <si>
    <t>Operating account</t>
  </si>
  <si>
    <t>Gaming account</t>
  </si>
  <si>
    <t>difference</t>
  </si>
  <si>
    <t>Treasurer's Report September 7, 2021 - November 22, 2021</t>
  </si>
  <si>
    <t>Sep 7 - Nov 22</t>
  </si>
  <si>
    <t>Hot lunch orders &amp; supplies</t>
  </si>
  <si>
    <t>Escess (Dificiency)</t>
  </si>
  <si>
    <t>At beginning of period</t>
  </si>
  <si>
    <t xml:space="preserve">($750 check to Republica Coffee not yet </t>
  </si>
  <si>
    <t>cleared the bank)</t>
  </si>
  <si>
    <t>Treasurer's Report September 7, 2021 - January 15, 2022</t>
  </si>
  <si>
    <t>2021 - 2022</t>
  </si>
  <si>
    <t>Nov 23/21 - Jan 15/22</t>
  </si>
  <si>
    <t>Sep 7/21 - Jan 15/22</t>
  </si>
  <si>
    <t xml:space="preserve">(hot lunch refunds not </t>
  </si>
  <si>
    <t>yet cleared the bank)</t>
  </si>
  <si>
    <t>Treasurer's Report September 7, 2021 - March 27, 2022</t>
  </si>
  <si>
    <t>Jan 15 - Mar 27/22</t>
  </si>
  <si>
    <t>Sep 7/21 - Mar 27/22</t>
  </si>
  <si>
    <t>Treasurer's Report September 7, 2021 - May 26, 2022</t>
  </si>
  <si>
    <t>Mar 28 - May 26/22</t>
  </si>
  <si>
    <t>Sep 7/21 - May 26/22</t>
  </si>
  <si>
    <t>o/s checks - hot lunch, sides, and supplies</t>
  </si>
  <si>
    <t>Outstanding checks</t>
  </si>
  <si>
    <t>#</t>
  </si>
  <si>
    <t>Vendor</t>
  </si>
  <si>
    <t>Amt</t>
  </si>
  <si>
    <t>Fuel Catering - Apr 21 HL</t>
  </si>
  <si>
    <t>Fuel Catering - May 5 HL</t>
  </si>
  <si>
    <t>Fuel Catering - sides</t>
  </si>
  <si>
    <t>BP - May 19 Hot lunch</t>
  </si>
  <si>
    <t>Marsha - sides &amp; supplies</t>
  </si>
  <si>
    <t>Aji Sushi - May 26 HL</t>
  </si>
  <si>
    <t>Treasurer's Report September 7, 2021 - June 20, 2022</t>
  </si>
  <si>
    <t>May 27/22 - June 20/22</t>
  </si>
  <si>
    <t xml:space="preserve">care and concern </t>
  </si>
  <si>
    <t>membership shares</t>
  </si>
  <si>
    <t>Excess (Deficiency)</t>
  </si>
  <si>
    <t xml:space="preserve">Gaming grant (to gaming account) </t>
  </si>
  <si>
    <t xml:space="preserve">Gaming account </t>
  </si>
  <si>
    <t>Gaming</t>
  </si>
  <si>
    <t>Technology</t>
  </si>
  <si>
    <t>Difference</t>
  </si>
  <si>
    <t>Gingerbread houses (out of gaming)</t>
  </si>
  <si>
    <t>Spirit wear</t>
  </si>
  <si>
    <t>Dough raise fundraiser</t>
  </si>
  <si>
    <t>Christmas breakfast</t>
  </si>
  <si>
    <t>Concession</t>
  </si>
  <si>
    <t>Pancake breakfast</t>
  </si>
  <si>
    <t>school refund</t>
  </si>
  <si>
    <t xml:space="preserve">Check - Krispy cream </t>
  </si>
  <si>
    <t>Lunar  Pop up</t>
  </si>
  <si>
    <t>Luar new year pop up</t>
  </si>
  <si>
    <t>outstanding items</t>
  </si>
  <si>
    <t>Donuts</t>
  </si>
  <si>
    <t>Donut pop up</t>
  </si>
  <si>
    <t>oustanding items</t>
  </si>
  <si>
    <t xml:space="preserve">pub night venue </t>
  </si>
  <si>
    <t>pub Night</t>
  </si>
  <si>
    <t>Net outstanding checks</t>
  </si>
  <si>
    <t xml:space="preserve">Reconciled total </t>
  </si>
  <si>
    <t xml:space="preserve">Pub night </t>
  </si>
  <si>
    <t>spirit wear</t>
  </si>
  <si>
    <t>Treasurer's Report September 1 2022 -  April 30 2023</t>
  </si>
  <si>
    <t xml:space="preserve">april 1 -april 30 </t>
  </si>
  <si>
    <t>Sept 1- april 30  2023</t>
  </si>
  <si>
    <t>Gr 7 fundraiser</t>
  </si>
  <si>
    <t>At april 30 2023</t>
  </si>
  <si>
    <t xml:space="preserve">Operating account per bank  april 30 </t>
  </si>
  <si>
    <t>Per march 31 adjusted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</si>
</sst>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\ mmm\ yyyy"/>
    <numFmt numFmtId="165" formatCode="&quot;$&quot;#,##0.00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  <scheme val="minor"/>
    </font>
    <font>
      <i/>
      <sz val="1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3" fillId="0" borderId="0" xfId="0" applyFont="1"/>
    <xf numFmtId="44" fontId="12" fillId="0" borderId="0" xfId="0" applyNumberFormat="1" applyFont="1"/>
    <xf numFmtId="43" fontId="12" fillId="0" borderId="0" xfId="0" applyNumberFormat="1" applyFont="1"/>
    <xf numFmtId="0" fontId="14" fillId="0" borderId="0" xfId="0" applyFont="1"/>
    <xf numFmtId="44" fontId="12" fillId="0" borderId="2" xfId="0" applyNumberFormat="1" applyFont="1" applyBorder="1"/>
    <xf numFmtId="0" fontId="12" fillId="0" borderId="2" xfId="0" applyFont="1" applyBorder="1"/>
    <xf numFmtId="43" fontId="12" fillId="0" borderId="2" xfId="0" applyNumberFormat="1" applyFont="1" applyBorder="1"/>
    <xf numFmtId="43" fontId="12" fillId="0" borderId="0" xfId="0" applyNumberFormat="1" applyFont="1" applyAlignment="1"/>
    <xf numFmtId="44" fontId="12" fillId="0" borderId="1" xfId="0" applyNumberFormat="1" applyFont="1" applyBorder="1" applyAlignment="1"/>
    <xf numFmtId="0" fontId="12" fillId="0" borderId="1" xfId="0" applyFont="1" applyBorder="1"/>
    <xf numFmtId="44" fontId="12" fillId="0" borderId="1" xfId="0" applyNumberFormat="1" applyFont="1" applyBorder="1"/>
    <xf numFmtId="43" fontId="12" fillId="0" borderId="1" xfId="0" applyNumberFormat="1" applyFont="1" applyBorder="1"/>
    <xf numFmtId="0" fontId="12" fillId="0" borderId="0" xfId="0" applyFont="1" applyAlignment="1">
      <alignment horizontal="left"/>
    </xf>
    <xf numFmtId="44" fontId="12" fillId="0" borderId="3" xfId="0" applyNumberFormat="1" applyFont="1" applyBorder="1"/>
    <xf numFmtId="0" fontId="12" fillId="0" borderId="3" xfId="0" applyFont="1" applyBorder="1"/>
    <xf numFmtId="44" fontId="12" fillId="0" borderId="0" xfId="0" applyNumberFormat="1" applyFont="1" applyAlignment="1"/>
    <xf numFmtId="0" fontId="15" fillId="0" borderId="0" xfId="0" applyFont="1" applyAlignment="1">
      <alignment horizontal="right"/>
    </xf>
    <xf numFmtId="0" fontId="16" fillId="0" borderId="0" xfId="0" applyFont="1"/>
    <xf numFmtId="0" fontId="16" fillId="0" borderId="0" xfId="0" applyFont="1" applyAlignment="1"/>
    <xf numFmtId="44" fontId="16" fillId="0" borderId="0" xfId="0" applyNumberFormat="1" applyFont="1"/>
    <xf numFmtId="43" fontId="12" fillId="0" borderId="3" xfId="0" applyNumberFormat="1" applyFont="1" applyBorder="1"/>
    <xf numFmtId="43" fontId="12" fillId="0" borderId="4" xfId="0" applyNumberFormat="1" applyFont="1" applyBorder="1"/>
    <xf numFmtId="0" fontId="17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0" xfId="0" applyFont="1" applyFill="1"/>
    <xf numFmtId="43" fontId="12" fillId="0" borderId="1" xfId="0" applyNumberFormat="1" applyFont="1" applyFill="1" applyBorder="1"/>
    <xf numFmtId="0" fontId="0" fillId="0" borderId="0" xfId="0" applyFont="1" applyFill="1" applyAlignment="1"/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1" fillId="0" borderId="0" xfId="0" applyFont="1" applyAlignment="1"/>
    <xf numFmtId="165" fontId="0" fillId="0" borderId="0" xfId="0" applyNumberFormat="1" applyFont="1" applyAlignment="1"/>
    <xf numFmtId="0" fontId="18" fillId="0" borderId="1" xfId="0" applyFont="1" applyBorder="1" applyAlignment="1">
      <alignment horizontal="center"/>
    </xf>
    <xf numFmtId="0" fontId="10" fillId="0" borderId="0" xfId="0" applyFont="1"/>
    <xf numFmtId="16" fontId="11" fillId="0" borderId="0" xfId="0" applyNumberFormat="1" applyFont="1"/>
    <xf numFmtId="0" fontId="0" fillId="0" borderId="0" xfId="0" applyFont="1" applyAlignment="1"/>
    <xf numFmtId="0" fontId="9" fillId="0" borderId="0" xfId="0" applyFont="1"/>
    <xf numFmtId="165" fontId="12" fillId="0" borderId="1" xfId="0" applyNumberFormat="1" applyFont="1" applyFill="1" applyBorder="1"/>
    <xf numFmtId="0" fontId="11" fillId="0" borderId="0" xfId="0" applyFont="1" applyFill="1"/>
    <xf numFmtId="0" fontId="8" fillId="0" borderId="0" xfId="0" applyFont="1" applyFill="1" applyAlignment="1"/>
    <xf numFmtId="0" fontId="8" fillId="0" borderId="0" xfId="0" applyFont="1" applyAlignment="1"/>
    <xf numFmtId="0" fontId="8" fillId="0" borderId="0" xfId="0" applyFont="1"/>
    <xf numFmtId="165" fontId="8" fillId="0" borderId="0" xfId="0" applyNumberFormat="1" applyFont="1" applyAlignment="1"/>
    <xf numFmtId="0" fontId="8" fillId="2" borderId="0" xfId="0" applyFont="1" applyFill="1" applyAlignment="1"/>
    <xf numFmtId="0" fontId="8" fillId="2" borderId="0" xfId="0" applyFont="1" applyFill="1"/>
    <xf numFmtId="43" fontId="12" fillId="2" borderId="0" xfId="0" applyNumberFormat="1" applyFont="1" applyFill="1"/>
    <xf numFmtId="0" fontId="12" fillId="2" borderId="0" xfId="0" applyFont="1" applyFill="1"/>
    <xf numFmtId="0" fontId="19" fillId="0" borderId="0" xfId="0" applyFont="1" applyAlignment="1"/>
    <xf numFmtId="44" fontId="19" fillId="0" borderId="0" xfId="0" applyNumberFormat="1" applyFont="1" applyAlignment="1"/>
    <xf numFmtId="0" fontId="20" fillId="0" borderId="0" xfId="0" applyFont="1" applyAlignment="1"/>
    <xf numFmtId="0" fontId="19" fillId="0" borderId="0" xfId="0" applyFont="1"/>
    <xf numFmtId="0" fontId="22" fillId="0" borderId="0" xfId="0" applyFont="1"/>
    <xf numFmtId="0" fontId="22" fillId="0" borderId="0" xfId="0" applyFont="1" applyAlignment="1"/>
    <xf numFmtId="43" fontId="23" fillId="0" borderId="0" xfId="0" applyNumberFormat="1" applyFont="1" applyAlignment="1"/>
    <xf numFmtId="44" fontId="23" fillId="0" borderId="1" xfId="0" applyNumberFormat="1" applyFont="1" applyBorder="1"/>
    <xf numFmtId="44" fontId="22" fillId="0" borderId="0" xfId="0" applyNumberFormat="1" applyFont="1"/>
    <xf numFmtId="164" fontId="19" fillId="0" borderId="0" xfId="0" applyNumberFormat="1" applyFont="1" applyAlignment="1"/>
    <xf numFmtId="0" fontId="21" fillId="0" borderId="0" xfId="0" applyFont="1" applyAlignment="1">
      <alignment horizontal="right"/>
    </xf>
    <xf numFmtId="43" fontId="21" fillId="0" borderId="0" xfId="0" applyNumberFormat="1" applyFont="1" applyAlignment="1"/>
    <xf numFmtId="44" fontId="19" fillId="0" borderId="0" xfId="0" applyNumberFormat="1" applyFont="1"/>
    <xf numFmtId="0" fontId="7" fillId="0" borderId="0" xfId="0" applyFont="1"/>
    <xf numFmtId="0" fontId="7" fillId="0" borderId="0" xfId="0" applyFont="1" applyAlignment="1"/>
    <xf numFmtId="0" fontId="24" fillId="0" borderId="0" xfId="0" applyFont="1" applyAlignment="1"/>
    <xf numFmtId="165" fontId="11" fillId="0" borderId="2" xfId="0" applyNumberFormat="1" applyFont="1" applyBorder="1"/>
    <xf numFmtId="0" fontId="16" fillId="2" borderId="0" xfId="0" applyFont="1" applyFill="1"/>
    <xf numFmtId="0" fontId="0" fillId="2" borderId="0" xfId="0" applyFont="1" applyFill="1" applyAlignment="1"/>
    <xf numFmtId="0" fontId="0" fillId="0" borderId="0" xfId="0" applyFont="1" applyAlignment="1"/>
    <xf numFmtId="44" fontId="0" fillId="0" borderId="0" xfId="0" applyNumberFormat="1" applyFont="1" applyAlignment="1"/>
    <xf numFmtId="0" fontId="0" fillId="0" borderId="0" xfId="0" applyFont="1" applyAlignment="1"/>
    <xf numFmtId="165" fontId="12" fillId="0" borderId="0" xfId="0" applyNumberFormat="1" applyFont="1"/>
    <xf numFmtId="0" fontId="6" fillId="0" borderId="0" xfId="0" applyFont="1"/>
    <xf numFmtId="0" fontId="15" fillId="0" borderId="0" xfId="0" applyFont="1"/>
    <xf numFmtId="8" fontId="15" fillId="0" borderId="0" xfId="0" applyNumberFormat="1" applyFont="1"/>
    <xf numFmtId="0" fontId="0" fillId="0" borderId="0" xfId="0"/>
    <xf numFmtId="0" fontId="15" fillId="3" borderId="0" xfId="0" applyFont="1" applyFill="1"/>
    <xf numFmtId="8" fontId="15" fillId="3" borderId="0" xfId="0" applyNumberFormat="1" applyFont="1" applyFill="1"/>
    <xf numFmtId="0" fontId="5" fillId="0" borderId="0" xfId="0" applyFont="1"/>
    <xf numFmtId="0" fontId="0" fillId="0" borderId="0" xfId="0" applyFont="1" applyAlignment="1"/>
    <xf numFmtId="165" fontId="24" fillId="0" borderId="0" xfId="0" applyNumberFormat="1" applyFont="1" applyAlignment="1"/>
    <xf numFmtId="0" fontId="4" fillId="0" borderId="0" xfId="0" applyFont="1"/>
    <xf numFmtId="0" fontId="0" fillId="0" borderId="0" xfId="0" applyFont="1" applyAlignment="1"/>
    <xf numFmtId="0" fontId="3" fillId="0" borderId="0" xfId="0" applyFont="1" applyAlignment="1"/>
    <xf numFmtId="44" fontId="12" fillId="2" borderId="1" xfId="0" applyNumberFormat="1" applyFont="1" applyFill="1" applyBorder="1"/>
    <xf numFmtId="0" fontId="12" fillId="2" borderId="1" xfId="0" applyFont="1" applyFill="1" applyBorder="1"/>
    <xf numFmtId="43" fontId="12" fillId="2" borderId="1" xfId="0" applyNumberFormat="1" applyFont="1" applyFill="1" applyBorder="1"/>
    <xf numFmtId="44" fontId="12" fillId="2" borderId="3" xfId="0" applyNumberFormat="1" applyFont="1" applyFill="1" applyBorder="1"/>
    <xf numFmtId="0" fontId="12" fillId="2" borderId="3" xfId="0" applyFont="1" applyFill="1" applyBorder="1"/>
    <xf numFmtId="0" fontId="19" fillId="2" borderId="0" xfId="0" applyFont="1" applyFill="1" applyAlignment="1"/>
    <xf numFmtId="44" fontId="19" fillId="2" borderId="0" xfId="0" applyNumberFormat="1" applyFont="1" applyFill="1" applyAlignment="1"/>
    <xf numFmtId="0" fontId="2" fillId="0" borderId="0" xfId="0" applyFont="1" applyAlignment="1"/>
    <xf numFmtId="44" fontId="23" fillId="0" borderId="0" xfId="0" applyNumberFormat="1" applyFont="1" applyBorder="1"/>
    <xf numFmtId="43" fontId="8" fillId="0" borderId="0" xfId="0" applyNumberFormat="1" applyFont="1" applyAlignment="1"/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1EB1A-5190-405C-8D8A-F1B9532DF93A}">
  <dimension ref="A1"/>
  <sheetViews>
    <sheetView workbookViewId="0">
      <selection activeCell="E20" sqref="E20"/>
    </sheetView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1001"/>
  <sheetViews>
    <sheetView tabSelected="1"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11.77734375" customWidth="1"/>
    <col min="4" max="4" width="22.5546875" customWidth="1"/>
    <col min="5" max="5" width="25.88671875" customWidth="1"/>
    <col min="6" max="6" width="36.109375" customWidth="1"/>
    <col min="7" max="7" width="14.88671875" hidden="1" customWidth="1"/>
    <col min="8" max="8" width="10.5546875" hidden="1" customWidth="1"/>
    <col min="9" max="9" width="2" hidden="1" customWidth="1"/>
    <col min="10" max="10" width="8.6640625" hidden="1" customWidth="1"/>
    <col min="11" max="11" width="21.21875" customWidth="1"/>
    <col min="12" max="12" width="13.88671875" customWidth="1"/>
    <col min="13" max="13" width="17.5546875" customWidth="1"/>
    <col min="14" max="14" width="8.6640625" customWidth="1"/>
    <col min="15" max="15" width="22.33203125" customWidth="1"/>
    <col min="16" max="27" width="8.6640625" customWidth="1"/>
  </cols>
  <sheetData>
    <row r="1" spans="1:11" ht="14.4" x14ac:dyDescent="0.3">
      <c r="A1" s="100" t="s">
        <v>0</v>
      </c>
      <c r="B1" s="101"/>
      <c r="C1" s="101"/>
      <c r="D1" s="101"/>
      <c r="E1" s="101"/>
      <c r="F1" s="101"/>
      <c r="G1" s="101"/>
      <c r="H1" s="2"/>
      <c r="I1" s="2"/>
      <c r="J1" s="2"/>
    </row>
    <row r="2" spans="1:11" ht="14.4" x14ac:dyDescent="0.3">
      <c r="A2" s="100" t="s">
        <v>102</v>
      </c>
      <c r="B2" s="101"/>
      <c r="C2" s="101"/>
      <c r="D2" s="101"/>
      <c r="E2" s="101"/>
      <c r="F2" s="101"/>
      <c r="G2" s="101"/>
      <c r="H2" s="2"/>
      <c r="I2" s="2"/>
      <c r="J2" s="2"/>
    </row>
    <row r="3" spans="1:11" ht="15" customHeight="1" x14ac:dyDescent="0.3">
      <c r="C3" s="36"/>
    </row>
    <row r="4" spans="1:11" ht="14.4" x14ac:dyDescent="0.3">
      <c r="C4" s="35"/>
      <c r="D4" s="3" t="s">
        <v>1</v>
      </c>
      <c r="E4" s="4"/>
      <c r="F4" s="1" t="s">
        <v>2</v>
      </c>
      <c r="G4" s="4"/>
      <c r="H4" s="1" t="s">
        <v>3</v>
      </c>
      <c r="I4" s="4"/>
      <c r="J4" s="1" t="s">
        <v>4</v>
      </c>
      <c r="K4" s="38"/>
    </row>
    <row r="5" spans="1:11" ht="14.4" x14ac:dyDescent="0.3">
      <c r="C5" s="40" t="s">
        <v>79</v>
      </c>
      <c r="D5" s="5" t="s">
        <v>103</v>
      </c>
      <c r="E5" s="6" t="s">
        <v>79</v>
      </c>
      <c r="F5" s="5" t="s">
        <v>104</v>
      </c>
      <c r="G5" s="6"/>
      <c r="H5" s="7" t="s">
        <v>5</v>
      </c>
      <c r="I5" s="6"/>
      <c r="J5" s="6"/>
    </row>
    <row r="6" spans="1:11" ht="14.4" x14ac:dyDescent="0.3">
      <c r="A6" s="4" t="s">
        <v>6</v>
      </c>
    </row>
    <row r="7" spans="1:11" s="74" customFormat="1" ht="14.4" x14ac:dyDescent="0.3">
      <c r="A7" s="4"/>
      <c r="B7" s="89" t="s">
        <v>100</v>
      </c>
      <c r="F7" s="74">
        <f>1736.54+2885.88</f>
        <v>4622.42</v>
      </c>
    </row>
    <row r="8" spans="1:11" s="88" customFormat="1" ht="14.4" x14ac:dyDescent="0.3">
      <c r="A8" s="4"/>
      <c r="B8" s="97" t="s">
        <v>74</v>
      </c>
      <c r="F8" s="88">
        <f>1598.25</f>
        <v>1598.25</v>
      </c>
    </row>
    <row r="9" spans="1:11" s="88" customFormat="1" ht="14.4" x14ac:dyDescent="0.3">
      <c r="A9" s="4"/>
      <c r="B9" s="97" t="s">
        <v>105</v>
      </c>
      <c r="D9" s="88">
        <f>256.13</f>
        <v>256.13</v>
      </c>
      <c r="F9" s="88">
        <f>D9</f>
        <v>256.13</v>
      </c>
    </row>
    <row r="10" spans="1:11" s="47" customFormat="1" ht="14.4" x14ac:dyDescent="0.3">
      <c r="A10" s="46"/>
      <c r="B10" s="47" t="s">
        <v>86</v>
      </c>
      <c r="F10" s="47">
        <v>60.35</v>
      </c>
    </row>
    <row r="11" spans="1:11" s="47" customFormat="1" ht="14.4" x14ac:dyDescent="0.3">
      <c r="A11" s="46"/>
      <c r="B11" s="47" t="s">
        <v>85</v>
      </c>
      <c r="F11" s="47">
        <v>2516.98</v>
      </c>
    </row>
    <row r="12" spans="1:11" s="48" customFormat="1" ht="14.4" x14ac:dyDescent="0.3">
      <c r="B12" s="49" t="s">
        <v>7</v>
      </c>
      <c r="D12" s="9"/>
      <c r="F12" s="9">
        <v>27780.06</v>
      </c>
      <c r="H12" s="10"/>
    </row>
    <row r="13" spans="1:11" s="48" customFormat="1" ht="14.4" x14ac:dyDescent="0.3">
      <c r="B13" s="49" t="s">
        <v>8</v>
      </c>
      <c r="D13" s="10"/>
      <c r="E13" s="2"/>
      <c r="F13" s="10">
        <f>36629.44+4449.85</f>
        <v>41079.29</v>
      </c>
      <c r="H13" s="10"/>
    </row>
    <row r="14" spans="1:11" s="48" customFormat="1" ht="14.4" x14ac:dyDescent="0.3">
      <c r="B14" s="78" t="s">
        <v>93</v>
      </c>
      <c r="D14" s="10"/>
      <c r="E14" s="2"/>
      <c r="F14" s="10">
        <f>715.6</f>
        <v>715.6</v>
      </c>
      <c r="H14" s="10"/>
      <c r="K14" s="99"/>
    </row>
    <row r="15" spans="1:11" s="48" customFormat="1" ht="14.4" x14ac:dyDescent="0.3">
      <c r="B15" s="68" t="s">
        <v>90</v>
      </c>
      <c r="D15" s="10"/>
      <c r="E15" s="2"/>
      <c r="F15" s="10">
        <f>876.55</f>
        <v>876.55</v>
      </c>
      <c r="H15" s="10"/>
    </row>
    <row r="16" spans="1:11" s="48" customFormat="1" ht="14.4" x14ac:dyDescent="0.3">
      <c r="B16" s="49" t="s">
        <v>84</v>
      </c>
      <c r="D16" s="10"/>
      <c r="F16" s="10">
        <v>90.35</v>
      </c>
      <c r="H16" s="10"/>
    </row>
    <row r="17" spans="1:12" s="48" customFormat="1" ht="14.4" x14ac:dyDescent="0.3">
      <c r="B17" s="49" t="s">
        <v>83</v>
      </c>
      <c r="D17" s="10"/>
      <c r="F17" s="10">
        <v>1145.74</v>
      </c>
      <c r="H17" s="10"/>
    </row>
    <row r="18" spans="1:12" s="48" customFormat="1" ht="14.4" x14ac:dyDescent="0.3">
      <c r="B18" s="49" t="s">
        <v>77</v>
      </c>
      <c r="C18" s="50">
        <v>7260</v>
      </c>
      <c r="D18" s="10"/>
      <c r="E18" s="2"/>
      <c r="F18" s="77">
        <f>C18</f>
        <v>7260</v>
      </c>
      <c r="H18" s="10"/>
    </row>
    <row r="19" spans="1:12" s="48" customFormat="1" ht="14.4" x14ac:dyDescent="0.3">
      <c r="B19" s="49" t="s">
        <v>88</v>
      </c>
      <c r="D19" s="10"/>
      <c r="E19" s="2"/>
      <c r="F19" s="10">
        <v>2239.79</v>
      </c>
      <c r="H19" s="10"/>
    </row>
    <row r="20" spans="1:12" s="48" customFormat="1" ht="14.4" x14ac:dyDescent="0.3">
      <c r="B20" s="49" t="s">
        <v>14</v>
      </c>
      <c r="D20" s="10">
        <v>0</v>
      </c>
      <c r="E20" s="2"/>
      <c r="F20" s="10">
        <f>0</f>
        <v>0</v>
      </c>
      <c r="H20" s="10"/>
    </row>
    <row r="21" spans="1:12" ht="27" customHeight="1" x14ac:dyDescent="0.3">
      <c r="D21" s="12">
        <f>SUM(D7:D16)+D17</f>
        <v>256.13</v>
      </c>
      <c r="E21" s="13"/>
      <c r="F21" s="12">
        <f>SUM(F7:F19)</f>
        <v>90241.510000000024</v>
      </c>
      <c r="G21" s="13"/>
      <c r="H21" s="14">
        <f>SUM(H12:H20)</f>
        <v>0</v>
      </c>
      <c r="I21" s="13"/>
      <c r="J21" s="13"/>
      <c r="K21" s="75"/>
      <c r="L21" s="75"/>
    </row>
    <row r="22" spans="1:12" ht="14.4" x14ac:dyDescent="0.3">
      <c r="D22" s="10"/>
      <c r="F22" s="75"/>
    </row>
    <row r="23" spans="1:12" ht="14.4" x14ac:dyDescent="0.3">
      <c r="D23" s="10"/>
    </row>
    <row r="24" spans="1:12" ht="14.4" x14ac:dyDescent="0.3">
      <c r="A24" s="4" t="s">
        <v>15</v>
      </c>
      <c r="D24" s="10"/>
    </row>
    <row r="25" spans="1:12" ht="14.4" x14ac:dyDescent="0.3">
      <c r="B25" s="8" t="s">
        <v>16</v>
      </c>
      <c r="D25" s="9"/>
      <c r="F25" s="9">
        <f>16967.92+3027.95</f>
        <v>19995.87</v>
      </c>
      <c r="H25" s="10"/>
      <c r="K25" s="10"/>
    </row>
    <row r="26" spans="1:12" ht="14.4" x14ac:dyDescent="0.3">
      <c r="B26" s="8" t="s">
        <v>17</v>
      </c>
      <c r="D26" s="10">
        <f>7833.64</f>
        <v>7833.64</v>
      </c>
      <c r="E26" s="10"/>
      <c r="F26" s="10">
        <f>5326.37+4209.22+D26</f>
        <v>17369.23</v>
      </c>
      <c r="H26" s="10"/>
      <c r="K26" s="10"/>
    </row>
    <row r="27" spans="1:12" ht="15.75" customHeight="1" x14ac:dyDescent="0.3">
      <c r="B27" s="8" t="s">
        <v>18</v>
      </c>
      <c r="D27" s="10"/>
      <c r="E27" s="10"/>
      <c r="F27" s="10"/>
      <c r="H27" s="10"/>
      <c r="K27" s="10"/>
    </row>
    <row r="28" spans="1:12" ht="15.75" customHeight="1" x14ac:dyDescent="0.3">
      <c r="B28" s="49" t="s">
        <v>87</v>
      </c>
      <c r="D28" s="10"/>
      <c r="F28" s="10">
        <v>1525.4</v>
      </c>
      <c r="H28" s="10"/>
      <c r="K28" s="10"/>
    </row>
    <row r="29" spans="1:12" ht="15.75" customHeight="1" x14ac:dyDescent="0.3">
      <c r="B29" s="84" t="s">
        <v>83</v>
      </c>
      <c r="D29" s="10"/>
      <c r="F29" s="10">
        <v>24.78</v>
      </c>
      <c r="H29" s="10"/>
      <c r="K29" s="10"/>
    </row>
    <row r="30" spans="1:12" ht="15.75" customHeight="1" x14ac:dyDescent="0.3">
      <c r="B30" s="8" t="s">
        <v>20</v>
      </c>
      <c r="D30" s="10"/>
      <c r="E30" s="2"/>
      <c r="F30" s="10"/>
      <c r="H30" s="10"/>
      <c r="K30" s="10"/>
    </row>
    <row r="31" spans="1:12" ht="15.75" customHeight="1" x14ac:dyDescent="0.3">
      <c r="B31" s="8" t="s">
        <v>21</v>
      </c>
      <c r="D31" s="10"/>
      <c r="E31" s="2"/>
      <c r="F31" s="15">
        <v>250</v>
      </c>
      <c r="H31" s="10"/>
    </row>
    <row r="32" spans="1:12" s="51" customFormat="1" ht="15.75" customHeight="1" x14ac:dyDescent="0.3">
      <c r="B32" s="52" t="s">
        <v>82</v>
      </c>
      <c r="D32" s="53"/>
      <c r="E32" s="54">
        <f>599.94</f>
        <v>599.94000000000005</v>
      </c>
      <c r="F32" s="53">
        <f>E32</f>
        <v>599.94000000000005</v>
      </c>
      <c r="H32" s="53"/>
    </row>
    <row r="33" spans="1:13" ht="15.75" customHeight="1" x14ac:dyDescent="0.3">
      <c r="B33" s="44"/>
      <c r="C33">
        <v>-599.91999999999996</v>
      </c>
      <c r="D33" s="10"/>
      <c r="E33" s="2"/>
      <c r="F33" s="10"/>
      <c r="H33" s="10"/>
    </row>
    <row r="34" spans="1:13" s="76" customFormat="1" ht="15.75" customHeight="1" x14ac:dyDescent="0.3">
      <c r="B34" s="78" t="s">
        <v>94</v>
      </c>
      <c r="D34" s="10"/>
      <c r="E34" s="2"/>
      <c r="F34" s="10">
        <f>314.55</f>
        <v>314.55</v>
      </c>
      <c r="H34" s="10"/>
    </row>
    <row r="35" spans="1:13" s="48" customFormat="1" ht="15.75" customHeight="1" x14ac:dyDescent="0.3">
      <c r="B35" s="68" t="s">
        <v>91</v>
      </c>
      <c r="D35" s="10"/>
      <c r="E35" s="2"/>
      <c r="F35" s="10">
        <f>697+60</f>
        <v>757</v>
      </c>
      <c r="H35" s="10"/>
    </row>
    <row r="36" spans="1:13" ht="15.75" customHeight="1" x14ac:dyDescent="0.3">
      <c r="B36" s="87" t="s">
        <v>97</v>
      </c>
      <c r="D36" s="10"/>
      <c r="E36" s="2"/>
      <c r="F36" s="10">
        <f>1766.1</f>
        <v>1766.1</v>
      </c>
      <c r="H36" s="10"/>
    </row>
    <row r="37" spans="1:13" ht="15.75" customHeight="1" x14ac:dyDescent="0.3">
      <c r="B37" s="8" t="s">
        <v>26</v>
      </c>
      <c r="D37" s="10"/>
      <c r="E37" s="2"/>
      <c r="F37" s="10"/>
      <c r="H37" s="10"/>
    </row>
    <row r="38" spans="1:13" ht="15.75" customHeight="1" x14ac:dyDescent="0.3">
      <c r="B38" s="8" t="s">
        <v>27</v>
      </c>
      <c r="D38" s="10"/>
      <c r="E38" s="2"/>
      <c r="F38" s="10">
        <v>1000</v>
      </c>
      <c r="H38" s="10"/>
    </row>
    <row r="39" spans="1:13" ht="15.75" customHeight="1" x14ac:dyDescent="0.3">
      <c r="B39" s="8" t="s">
        <v>28</v>
      </c>
      <c r="D39" s="10"/>
      <c r="F39" s="10">
        <v>4000</v>
      </c>
      <c r="H39" s="10"/>
    </row>
    <row r="40" spans="1:13" ht="15.75" customHeight="1" x14ac:dyDescent="0.3">
      <c r="B40" s="8" t="s">
        <v>29</v>
      </c>
      <c r="D40" s="10"/>
      <c r="E40" s="2"/>
      <c r="F40" s="10">
        <v>4000</v>
      </c>
      <c r="G40" s="2"/>
      <c r="H40" s="10"/>
      <c r="I40" s="2"/>
      <c r="J40" s="2"/>
    </row>
    <row r="41" spans="1:13" ht="15.75" customHeight="1" x14ac:dyDescent="0.3">
      <c r="B41" s="8" t="s">
        <v>30</v>
      </c>
      <c r="D41" s="10"/>
      <c r="F41" s="10">
        <v>1000</v>
      </c>
      <c r="H41" s="10"/>
    </row>
    <row r="42" spans="1:13" s="37" customFormat="1" ht="15.75" customHeight="1" x14ac:dyDescent="0.3">
      <c r="B42" s="41" t="s">
        <v>80</v>
      </c>
      <c r="D42" s="10"/>
      <c r="F42" s="10">
        <f>10220</f>
        <v>10220</v>
      </c>
      <c r="H42" s="10"/>
    </row>
    <row r="43" spans="1:13" ht="15.75" customHeight="1" x14ac:dyDescent="0.3">
      <c r="B43" s="8" t="s">
        <v>31</v>
      </c>
      <c r="D43" s="10"/>
      <c r="F43" s="10">
        <f>1000</f>
        <v>1000</v>
      </c>
      <c r="H43" s="10"/>
    </row>
    <row r="44" spans="1:13" ht="24.75" customHeight="1" x14ac:dyDescent="0.3">
      <c r="D44" s="12">
        <f>SUM(D25:D43)</f>
        <v>7833.64</v>
      </c>
      <c r="E44" s="13"/>
      <c r="F44" s="12">
        <f>SUM(F25:F43)</f>
        <v>63822.87</v>
      </c>
      <c r="G44" s="13"/>
      <c r="H44" s="14">
        <f>SUM(H25:H43)</f>
        <v>0</v>
      </c>
      <c r="I44" s="13"/>
      <c r="J44" s="13"/>
      <c r="K44" s="75"/>
      <c r="M44" s="75"/>
    </row>
    <row r="45" spans="1:13" ht="15.75" customHeight="1" x14ac:dyDescent="0.3">
      <c r="D45" s="10"/>
    </row>
    <row r="46" spans="1:13" ht="15.75" customHeight="1" x14ac:dyDescent="0.3">
      <c r="A46" s="8" t="s">
        <v>76</v>
      </c>
    </row>
    <row r="47" spans="1:13" ht="15.75" customHeight="1" x14ac:dyDescent="0.3">
      <c r="B47" s="8" t="s">
        <v>33</v>
      </c>
      <c r="D47" s="9">
        <f>D21-D44</f>
        <v>-7577.51</v>
      </c>
      <c r="F47" s="9">
        <f>F21-F44</f>
        <v>26418.640000000021</v>
      </c>
      <c r="H47" s="10"/>
      <c r="K47" s="75"/>
      <c r="L47" s="75"/>
    </row>
    <row r="48" spans="1:13" ht="15.75" customHeight="1" x14ac:dyDescent="0.3">
      <c r="F48" s="73"/>
      <c r="G48" s="73"/>
      <c r="H48" s="73"/>
      <c r="I48" s="73"/>
      <c r="J48" s="73"/>
      <c r="K48" s="73"/>
      <c r="L48" s="73"/>
    </row>
    <row r="49" spans="1:27" ht="15.75" customHeight="1" x14ac:dyDescent="0.3">
      <c r="A49" s="4" t="s">
        <v>34</v>
      </c>
      <c r="F49" s="73"/>
      <c r="G49" s="73"/>
      <c r="H49" s="73"/>
      <c r="I49" s="73"/>
      <c r="J49" s="73"/>
      <c r="K49" s="73"/>
      <c r="L49" s="73"/>
    </row>
    <row r="50" spans="1:27" ht="15.75" customHeight="1" x14ac:dyDescent="0.3">
      <c r="B50" s="103" t="s">
        <v>108</v>
      </c>
      <c r="D50" s="16">
        <v>59715.85</v>
      </c>
      <c r="E50" s="17"/>
      <c r="F50" s="90"/>
      <c r="G50" s="91"/>
      <c r="H50" s="92"/>
      <c r="I50" s="91"/>
      <c r="J50" s="91"/>
      <c r="K50" s="73"/>
      <c r="L50" s="73"/>
    </row>
    <row r="51" spans="1:27" ht="15.75" customHeight="1" x14ac:dyDescent="0.3">
      <c r="B51" t="s">
        <v>78</v>
      </c>
      <c r="C51" s="39">
        <v>7856.88</v>
      </c>
      <c r="F51" s="73"/>
      <c r="G51" s="73"/>
      <c r="H51" s="73"/>
      <c r="I51" s="73"/>
      <c r="J51" s="73"/>
      <c r="K51" s="73"/>
      <c r="L51" s="73"/>
    </row>
    <row r="52" spans="1:27" ht="15.75" customHeight="1" x14ac:dyDescent="0.3">
      <c r="F52" s="73"/>
      <c r="G52" s="73"/>
      <c r="H52" s="73"/>
      <c r="I52" s="73"/>
      <c r="J52" s="73"/>
      <c r="K52" s="73"/>
      <c r="L52" s="73"/>
    </row>
    <row r="53" spans="1:27" ht="15.75" customHeight="1" x14ac:dyDescent="0.3">
      <c r="B53" s="102" t="s">
        <v>106</v>
      </c>
      <c r="D53" s="21">
        <f>D47+D50</f>
        <v>52138.34</v>
      </c>
      <c r="E53" s="22"/>
      <c r="F53" s="93"/>
      <c r="G53" s="94"/>
      <c r="H53" s="93"/>
      <c r="I53" s="94"/>
      <c r="J53" s="94"/>
      <c r="K53" s="73"/>
      <c r="L53" s="73"/>
    </row>
    <row r="54" spans="1:27" ht="15.75" customHeight="1" x14ac:dyDescent="0.3">
      <c r="F54" s="73"/>
      <c r="G54" s="73"/>
      <c r="H54" s="73"/>
      <c r="I54" s="73"/>
      <c r="J54" s="73"/>
      <c r="K54" s="73"/>
      <c r="L54" s="73"/>
    </row>
    <row r="55" spans="1:27" ht="15.75" customHeight="1" x14ac:dyDescent="0.3">
      <c r="A55" s="42"/>
      <c r="F55" s="95"/>
      <c r="G55" s="73"/>
      <c r="H55" s="73"/>
      <c r="I55" s="73"/>
      <c r="J55" s="73"/>
      <c r="K55" s="73"/>
      <c r="L55" s="73"/>
    </row>
    <row r="56" spans="1:27" ht="15.75" customHeight="1" x14ac:dyDescent="0.3">
      <c r="B56" s="102" t="s">
        <v>107</v>
      </c>
      <c r="D56" s="23">
        <v>52966</v>
      </c>
      <c r="F56" s="96"/>
      <c r="G56" s="73"/>
      <c r="H56" s="73"/>
      <c r="I56" s="73"/>
      <c r="J56" s="73"/>
      <c r="K56" s="73"/>
      <c r="L56" s="73"/>
    </row>
    <row r="57" spans="1:27" s="43" customFormat="1" ht="15.75" customHeight="1" x14ac:dyDescent="0.3">
      <c r="B57" s="68" t="s">
        <v>81</v>
      </c>
      <c r="D57" s="23">
        <f>D53-D56</f>
        <v>-827.66000000000349</v>
      </c>
      <c r="F57" s="96"/>
      <c r="G57" s="73"/>
      <c r="H57" s="73"/>
      <c r="I57" s="73"/>
      <c r="J57" s="73"/>
      <c r="K57" s="73"/>
      <c r="L57" s="73"/>
    </row>
    <row r="58" spans="1:27" s="43" customFormat="1" ht="15.75" customHeight="1" x14ac:dyDescent="0.3">
      <c r="B58" s="68" t="s">
        <v>92</v>
      </c>
      <c r="D58" s="23">
        <f>D69+D70</f>
        <v>-830.8599999999999</v>
      </c>
      <c r="E58" s="69"/>
      <c r="F58" s="96"/>
      <c r="G58" s="73"/>
      <c r="H58" s="73"/>
      <c r="I58" s="73"/>
      <c r="J58" s="73"/>
      <c r="K58" s="73"/>
      <c r="L58" s="73"/>
    </row>
    <row r="59" spans="1:27" s="43" customFormat="1" ht="15.75" customHeight="1" x14ac:dyDescent="0.3">
      <c r="B59" s="87" t="s">
        <v>99</v>
      </c>
      <c r="D59" s="23">
        <f>D56+D58</f>
        <v>52135.14</v>
      </c>
      <c r="F59" s="56"/>
    </row>
    <row r="60" spans="1:27" s="85" customFormat="1" ht="15.75" customHeight="1" x14ac:dyDescent="0.3">
      <c r="B60" s="87" t="s">
        <v>81</v>
      </c>
      <c r="D60" s="23">
        <f>D53-D59</f>
        <v>3.1999999999970896</v>
      </c>
      <c r="F60" s="56"/>
    </row>
    <row r="61" spans="1:27" s="34" customFormat="1" ht="15.75" customHeight="1" x14ac:dyDescent="0.3">
      <c r="A61" s="32"/>
      <c r="B61" s="32" t="s">
        <v>40</v>
      </c>
      <c r="C61" s="32"/>
      <c r="D61" s="45">
        <f>C51+C18-E32</f>
        <v>14516.94</v>
      </c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s="34" customFormat="1" ht="15.75" customHeight="1" x14ac:dyDescent="0.3">
      <c r="A62" s="32"/>
      <c r="B62" s="32" t="s">
        <v>74</v>
      </c>
      <c r="C62" s="32"/>
      <c r="D62" s="33">
        <v>509</v>
      </c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s="34" customFormat="1" ht="15.75" customHeight="1" x14ac:dyDescent="0.3">
      <c r="A63" s="32"/>
      <c r="B63" s="32" t="s">
        <v>75</v>
      </c>
      <c r="C63" s="32"/>
      <c r="D63" s="33">
        <v>40.630000000000003</v>
      </c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s="70" customFormat="1" ht="26.25" customHeight="1" x14ac:dyDescent="0.3">
      <c r="D64" s="71">
        <f>SUM(D61:D63)+D59</f>
        <v>67201.709999999992</v>
      </c>
      <c r="F64" s="86"/>
    </row>
    <row r="65" spans="1:27" s="57" customFormat="1" ht="15.75" customHeight="1" x14ac:dyDescent="0.3">
      <c r="B65" s="57" t="s">
        <v>95</v>
      </c>
    </row>
    <row r="66" spans="1:27" s="55" customFormat="1" ht="15.75" customHeight="1" x14ac:dyDescent="0.3">
      <c r="A66" s="59"/>
      <c r="B66" s="60" t="s">
        <v>96</v>
      </c>
      <c r="C66" s="59"/>
      <c r="D66" s="63">
        <f>-1766.1</f>
        <v>-1766.1</v>
      </c>
      <c r="E66" s="61"/>
      <c r="F66" s="59"/>
      <c r="G66" s="59"/>
      <c r="H66" s="59"/>
      <c r="I66" s="59"/>
      <c r="J66" s="59"/>
      <c r="K66" s="59"/>
      <c r="L66" s="59"/>
      <c r="M66" s="59"/>
      <c r="N66" s="59"/>
      <c r="O66" s="62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1:27" s="55" customFormat="1" ht="15.75" customHeight="1" x14ac:dyDescent="0.3">
      <c r="A67" s="59"/>
      <c r="B67" s="60" t="s">
        <v>101</v>
      </c>
      <c r="C67" s="59"/>
      <c r="D67" s="63">
        <f>1123.74</f>
        <v>1123.74</v>
      </c>
      <c r="E67" s="61"/>
      <c r="F67" s="59"/>
      <c r="G67" s="59"/>
      <c r="H67" s="59"/>
      <c r="I67" s="59"/>
      <c r="J67" s="59"/>
      <c r="K67" s="59"/>
      <c r="L67" s="59"/>
      <c r="M67" s="59"/>
      <c r="N67" s="59"/>
      <c r="O67" s="98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1:27" s="55" customFormat="1" ht="15.75" customHeight="1" x14ac:dyDescent="0.3">
      <c r="A68" s="59"/>
      <c r="B68" s="64" t="s">
        <v>89</v>
      </c>
      <c r="C68" s="58"/>
      <c r="D68" s="65">
        <f>-188.5</f>
        <v>-188.5</v>
      </c>
      <c r="E68" s="66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1:27" ht="15.75" customHeight="1" x14ac:dyDescent="0.3">
      <c r="A69" s="25"/>
      <c r="B69" s="58" t="s">
        <v>98</v>
      </c>
      <c r="C69" s="58"/>
      <c r="D69" s="67">
        <f>D66+D68+D67</f>
        <v>-830.8599999999999</v>
      </c>
      <c r="E69" s="58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</row>
    <row r="70" spans="1:27" s="81" customFormat="1" ht="15.75" customHeight="1" x14ac:dyDescent="0.3">
      <c r="A70" s="79"/>
      <c r="B70" s="79"/>
      <c r="C70" s="80"/>
      <c r="D70" s="80"/>
      <c r="E70" s="80"/>
      <c r="F70" s="80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</row>
    <row r="71" spans="1:27" s="81" customFormat="1" ht="15.75" customHeight="1" x14ac:dyDescent="0.3">
      <c r="A71" s="82"/>
      <c r="B71" s="82"/>
      <c r="C71" s="83"/>
      <c r="D71" s="83"/>
      <c r="E71" s="83"/>
      <c r="F71" s="83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</row>
    <row r="72" spans="1:27" ht="15.75" customHeight="1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</row>
    <row r="73" spans="1:27" s="73" customFormat="1" ht="15.75" customHeight="1" x14ac:dyDescent="0.3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</row>
    <row r="74" spans="1:27" ht="15.75" customHeight="1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</row>
    <row r="75" spans="1:27" ht="15.75" customHeight="1" x14ac:dyDescent="0.3">
      <c r="A75" s="25"/>
      <c r="B75" s="26"/>
      <c r="C75" s="25"/>
      <c r="D75" s="27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</row>
    <row r="76" spans="1:27" ht="15.75" customHeight="1" x14ac:dyDescent="0.3"/>
    <row r="77" spans="1:27" ht="15.75" customHeight="1" x14ac:dyDescent="0.3"/>
    <row r="78" spans="1:27" ht="15.75" customHeight="1" x14ac:dyDescent="0.3"/>
    <row r="79" spans="1:27" ht="15.75" customHeight="1" x14ac:dyDescent="0.3"/>
    <row r="80" spans="1:27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2">
    <mergeCell ref="A1:G1"/>
    <mergeCell ref="A2:G2"/>
  </mergeCells>
  <pageMargins left="0.7" right="0.7" top="0.75" bottom="0.75" header="0.3" footer="0.3"/>
  <pageSetup scale="4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00"/>
  <sheetViews>
    <sheetView workbookViewId="0">
      <selection sqref="A1:J1"/>
    </sheetView>
  </sheetViews>
  <sheetFormatPr defaultColWidth="14.44140625" defaultRowHeight="15" customHeight="1" x14ac:dyDescent="0.3"/>
  <cols>
    <col min="1" max="1" width="2.88671875" customWidth="1"/>
    <col min="2" max="2" width="26.5546875" customWidth="1"/>
    <col min="3" max="3" width="2.44140625" customWidth="1"/>
    <col min="4" max="4" width="13.44140625" customWidth="1"/>
    <col min="5" max="5" width="2.5546875" customWidth="1"/>
    <col min="6" max="6" width="14" customWidth="1"/>
    <col min="7" max="7" width="2.109375" customWidth="1"/>
    <col min="8" max="8" width="10.5546875" customWidth="1"/>
    <col min="9" max="9" width="2" customWidth="1"/>
    <col min="10" max="26" width="8.6640625" customWidth="1"/>
  </cols>
  <sheetData>
    <row r="1" spans="1:10" ht="14.4" x14ac:dyDescent="0.3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ht="14.4" x14ac:dyDescent="0.3">
      <c r="A2" s="100" t="s">
        <v>42</v>
      </c>
      <c r="B2" s="101"/>
      <c r="C2" s="101"/>
      <c r="D2" s="101"/>
      <c r="E2" s="101"/>
      <c r="F2" s="101"/>
      <c r="G2" s="101"/>
      <c r="H2" s="101"/>
      <c r="I2" s="101"/>
      <c r="J2" s="101"/>
    </row>
    <row r="4" spans="1:10" ht="14.4" x14ac:dyDescent="0.3">
      <c r="D4" s="1">
        <v>2021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0" ht="14.4" x14ac:dyDescent="0.3">
      <c r="D5" s="7" t="s">
        <v>43</v>
      </c>
      <c r="E5" s="6"/>
      <c r="F5" s="7" t="s">
        <v>43</v>
      </c>
      <c r="G5" s="6"/>
      <c r="H5" s="7" t="s">
        <v>5</v>
      </c>
      <c r="I5" s="6"/>
      <c r="J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9">
        <f>27480.2-1000+94-7.49</f>
        <v>26566.71</v>
      </c>
      <c r="F7" s="10">
        <f t="shared" ref="F7:F8" si="0">D7</f>
        <v>26566.71</v>
      </c>
      <c r="H7" s="10"/>
    </row>
    <row r="8" spans="1:10" ht="14.4" x14ac:dyDescent="0.3">
      <c r="B8" s="8" t="s">
        <v>9</v>
      </c>
      <c r="D8" s="19">
        <v>1000</v>
      </c>
      <c r="E8" s="17"/>
      <c r="F8" s="19">
        <f t="shared" si="0"/>
        <v>1000</v>
      </c>
      <c r="G8" s="17"/>
      <c r="H8" s="19"/>
      <c r="I8" s="17"/>
      <c r="J8" s="17"/>
    </row>
    <row r="9" spans="1:10" ht="27" customHeight="1" x14ac:dyDescent="0.3">
      <c r="D9" s="14">
        <f>SUM(D7:D8)</f>
        <v>27566.71</v>
      </c>
      <c r="E9" s="13"/>
      <c r="F9" s="14">
        <f>SUM(F7:F8)</f>
        <v>27566.71</v>
      </c>
      <c r="G9" s="13"/>
      <c r="H9" s="14">
        <f>SUM(H7:H8)</f>
        <v>0</v>
      </c>
      <c r="I9" s="13"/>
      <c r="J9" s="13"/>
    </row>
    <row r="10" spans="1:10" ht="14.4" x14ac:dyDescent="0.3">
      <c r="D10" s="10"/>
    </row>
    <row r="11" spans="1:10" ht="14.4" x14ac:dyDescent="0.3">
      <c r="D11" s="10"/>
    </row>
    <row r="12" spans="1:10" ht="14.4" x14ac:dyDescent="0.3">
      <c r="A12" s="4" t="s">
        <v>15</v>
      </c>
      <c r="D12" s="10"/>
    </row>
    <row r="13" spans="1:10" ht="14.4" x14ac:dyDescent="0.3">
      <c r="B13" s="8" t="s">
        <v>44</v>
      </c>
      <c r="D13" s="9">
        <v>7054.25</v>
      </c>
      <c r="F13" s="10">
        <f t="shared" ref="F13:F14" si="1">D13</f>
        <v>7054.25</v>
      </c>
      <c r="H13" s="10"/>
    </row>
    <row r="14" spans="1:10" ht="14.4" x14ac:dyDescent="0.3">
      <c r="B14" s="8" t="s">
        <v>19</v>
      </c>
      <c r="D14" s="9">
        <v>750</v>
      </c>
      <c r="F14" s="10">
        <f t="shared" si="1"/>
        <v>750</v>
      </c>
      <c r="H14" s="10"/>
    </row>
    <row r="15" spans="1:10" ht="14.4" x14ac:dyDescent="0.3">
      <c r="B15" s="8" t="s">
        <v>20</v>
      </c>
      <c r="D15" s="19">
        <v>810.21</v>
      </c>
      <c r="E15" s="17"/>
      <c r="F15" s="19">
        <v>810.21</v>
      </c>
      <c r="G15" s="17"/>
      <c r="H15" s="19"/>
      <c r="I15" s="17"/>
      <c r="J15" s="17"/>
    </row>
    <row r="16" spans="1:10" ht="24.75" customHeight="1" x14ac:dyDescent="0.3">
      <c r="D16" s="14">
        <f>SUM(D13:D15)</f>
        <v>8614.4599999999991</v>
      </c>
      <c r="E16" s="13"/>
      <c r="F16" s="14">
        <f>SUM(F13:F15)</f>
        <v>8614.4599999999991</v>
      </c>
      <c r="G16" s="13"/>
      <c r="H16" s="14">
        <f>SUM(H13:H15)</f>
        <v>0</v>
      </c>
      <c r="I16" s="13"/>
      <c r="J16" s="13"/>
    </row>
    <row r="17" spans="1:10" ht="14.4" x14ac:dyDescent="0.3">
      <c r="D17" s="10"/>
    </row>
    <row r="18" spans="1:10" ht="14.4" x14ac:dyDescent="0.3">
      <c r="A18" s="8" t="s">
        <v>45</v>
      </c>
    </row>
    <row r="19" spans="1:10" ht="14.4" x14ac:dyDescent="0.3">
      <c r="B19" s="8" t="s">
        <v>33</v>
      </c>
      <c r="D19" s="9">
        <f>D9-D16</f>
        <v>18952.25</v>
      </c>
      <c r="F19" s="10">
        <f>D19</f>
        <v>18952.25</v>
      </c>
      <c r="H19" s="10"/>
    </row>
    <row r="21" spans="1:10" ht="15.75" customHeight="1" x14ac:dyDescent="0.3">
      <c r="A21" s="4" t="s">
        <v>34</v>
      </c>
    </row>
    <row r="22" spans="1:10" ht="15.75" customHeight="1" x14ac:dyDescent="0.3">
      <c r="B22" s="8" t="s">
        <v>46</v>
      </c>
      <c r="D22" s="19">
        <f>30622.76+9670.89</f>
        <v>40293.649999999994</v>
      </c>
      <c r="E22" s="17"/>
      <c r="F22" s="19">
        <f>SUM(D22)</f>
        <v>40293.649999999994</v>
      </c>
      <c r="G22" s="17"/>
      <c r="H22" s="19">
        <f>D22</f>
        <v>40293.649999999994</v>
      </c>
      <c r="I22" s="17"/>
      <c r="J22" s="17"/>
    </row>
    <row r="23" spans="1:10" ht="15.75" customHeight="1" x14ac:dyDescent="0.3"/>
    <row r="24" spans="1:10" ht="15.75" customHeight="1" x14ac:dyDescent="0.3">
      <c r="B24" s="8" t="s">
        <v>35</v>
      </c>
    </row>
    <row r="25" spans="1:10" ht="15.75" customHeight="1" x14ac:dyDescent="0.3">
      <c r="B25" s="20" t="s">
        <v>36</v>
      </c>
      <c r="D25" s="19">
        <v>1213.1500000000001</v>
      </c>
      <c r="E25" s="17"/>
      <c r="F25" s="19">
        <f>SUM(D25:E25)</f>
        <v>1213.1500000000001</v>
      </c>
      <c r="G25" s="17"/>
      <c r="H25" s="17"/>
      <c r="I25" s="17"/>
      <c r="J25" s="17"/>
    </row>
    <row r="26" spans="1:10" ht="15.75" customHeight="1" x14ac:dyDescent="0.3"/>
    <row r="27" spans="1:10" ht="15.75" customHeight="1" x14ac:dyDescent="0.3">
      <c r="B27" s="8" t="s">
        <v>37</v>
      </c>
      <c r="D27" s="21">
        <f>D19+D22+D25</f>
        <v>60459.049999999996</v>
      </c>
      <c r="E27" s="22"/>
      <c r="F27" s="28">
        <f>SUM(F19:F25)</f>
        <v>60459.049999999996</v>
      </c>
      <c r="G27" s="22"/>
      <c r="H27" s="22"/>
      <c r="I27" s="22"/>
      <c r="J27" s="22"/>
    </row>
    <row r="28" spans="1:10" ht="15.75" customHeight="1" x14ac:dyDescent="0.3"/>
    <row r="29" spans="1:10" ht="15.75" customHeight="1" x14ac:dyDescent="0.3">
      <c r="A29" s="4" t="s">
        <v>38</v>
      </c>
    </row>
    <row r="30" spans="1:10" ht="15.75" customHeight="1" x14ac:dyDescent="0.3">
      <c r="B30" s="8" t="s">
        <v>39</v>
      </c>
      <c r="D30" s="9">
        <f>50989.36+509+39.8</f>
        <v>51538.16</v>
      </c>
    </row>
    <row r="31" spans="1:10" ht="15.75" customHeight="1" x14ac:dyDescent="0.3">
      <c r="B31" s="8" t="s">
        <v>40</v>
      </c>
      <c r="D31" s="19">
        <f>9633.88+37.01</f>
        <v>9670.89</v>
      </c>
    </row>
    <row r="32" spans="1:10" ht="26.25" customHeight="1" x14ac:dyDescent="0.3">
      <c r="D32" s="12">
        <f>SUM(D30:D31)</f>
        <v>61209.05</v>
      </c>
    </row>
    <row r="33" spans="3:6" ht="15.75" customHeight="1" x14ac:dyDescent="0.3">
      <c r="D33" s="10"/>
    </row>
    <row r="34" spans="3:6" ht="15.75" customHeight="1" x14ac:dyDescent="0.3">
      <c r="C34" s="24" t="s">
        <v>41</v>
      </c>
      <c r="D34" s="29">
        <f>D27-D32</f>
        <v>-750.00000000000728</v>
      </c>
      <c r="F34" s="8" t="s">
        <v>47</v>
      </c>
    </row>
    <row r="35" spans="3:6" ht="15.75" customHeight="1" x14ac:dyDescent="0.3">
      <c r="D35" s="10"/>
      <c r="F35" s="8" t="s">
        <v>48</v>
      </c>
    </row>
    <row r="36" spans="3:6" ht="15.75" customHeight="1" x14ac:dyDescent="0.3"/>
    <row r="37" spans="3:6" ht="15.75" customHeight="1" x14ac:dyDescent="0.3"/>
    <row r="38" spans="3:6" ht="15.75" customHeight="1" x14ac:dyDescent="0.3"/>
    <row r="39" spans="3:6" ht="15.75" customHeight="1" x14ac:dyDescent="0.3"/>
    <row r="40" spans="3:6" ht="15.75" customHeight="1" x14ac:dyDescent="0.3"/>
    <row r="41" spans="3:6" ht="15.75" customHeight="1" x14ac:dyDescent="0.3"/>
    <row r="42" spans="3:6" ht="15.75" customHeight="1" x14ac:dyDescent="0.3"/>
    <row r="43" spans="3:6" ht="15.75" customHeight="1" x14ac:dyDescent="0.3"/>
    <row r="44" spans="3:6" ht="15.75" customHeight="1" x14ac:dyDescent="0.3"/>
    <row r="45" spans="3:6" ht="15.75" customHeight="1" x14ac:dyDescent="0.3"/>
    <row r="46" spans="3:6" ht="15.75" customHeight="1" x14ac:dyDescent="0.3"/>
    <row r="47" spans="3:6" ht="15.75" customHeight="1" x14ac:dyDescent="0.3"/>
    <row r="48" spans="3:6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J1"/>
    <mergeCell ref="A2:J2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1.44140625" customWidth="1"/>
    <col min="5" max="5" width="2.5546875" customWidth="1"/>
    <col min="6" max="6" width="20.5546875" customWidth="1"/>
    <col min="7" max="7" width="2.109375" customWidth="1"/>
    <col min="8" max="8" width="10.5546875" customWidth="1"/>
    <col min="9" max="9" width="2" customWidth="1"/>
    <col min="10" max="26" width="8.6640625" customWidth="1"/>
  </cols>
  <sheetData>
    <row r="1" spans="1:10" ht="14.4" x14ac:dyDescent="0.3">
      <c r="A1" s="100" t="s">
        <v>0</v>
      </c>
      <c r="B1" s="101"/>
      <c r="C1" s="101"/>
      <c r="D1" s="101"/>
      <c r="E1" s="101"/>
      <c r="F1" s="101"/>
      <c r="G1" s="101"/>
      <c r="H1" s="2"/>
      <c r="I1" s="2"/>
      <c r="J1" s="2"/>
    </row>
    <row r="2" spans="1:10" ht="14.4" x14ac:dyDescent="0.3">
      <c r="A2" s="100" t="s">
        <v>49</v>
      </c>
      <c r="B2" s="101"/>
      <c r="C2" s="101"/>
      <c r="D2" s="101"/>
      <c r="E2" s="101"/>
      <c r="F2" s="101"/>
      <c r="G2" s="101"/>
      <c r="H2" s="2"/>
      <c r="I2" s="2"/>
      <c r="J2" s="2"/>
    </row>
    <row r="4" spans="1:10" ht="14.4" x14ac:dyDescent="0.3">
      <c r="D4" s="1" t="s">
        <v>50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0" ht="14.4" x14ac:dyDescent="0.3">
      <c r="D5" s="7" t="s">
        <v>51</v>
      </c>
      <c r="E5" s="6"/>
      <c r="F5" s="7" t="s">
        <v>52</v>
      </c>
      <c r="G5" s="6"/>
      <c r="H5" s="7" t="s">
        <v>5</v>
      </c>
      <c r="I5" s="6"/>
      <c r="J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10">
        <f>931.65-830-114.3</f>
        <v>-12.65000000000002</v>
      </c>
      <c r="F7" s="10">
        <f>26566.71-12.65-0.46</f>
        <v>26553.599999999999</v>
      </c>
      <c r="H7" s="10"/>
    </row>
    <row r="8" spans="1:10" ht="14.4" x14ac:dyDescent="0.3">
      <c r="B8" s="8" t="s">
        <v>9</v>
      </c>
      <c r="D8" s="10">
        <v>0</v>
      </c>
      <c r="E8" s="2"/>
      <c r="F8" s="10">
        <v>1000</v>
      </c>
      <c r="H8" s="10"/>
    </row>
    <row r="9" spans="1:10" ht="14.4" x14ac:dyDescent="0.3">
      <c r="B9" s="8" t="s">
        <v>10</v>
      </c>
      <c r="D9" s="9">
        <v>830</v>
      </c>
      <c r="F9" s="10">
        <v>830</v>
      </c>
      <c r="H9" s="10"/>
    </row>
    <row r="10" spans="1:10" ht="14.4" x14ac:dyDescent="0.3">
      <c r="B10" s="8" t="s">
        <v>12</v>
      </c>
      <c r="D10" s="10">
        <v>7200</v>
      </c>
      <c r="E10" s="2"/>
      <c r="F10" s="10">
        <v>7200</v>
      </c>
      <c r="H10" s="10"/>
    </row>
    <row r="11" spans="1:10" ht="14.4" x14ac:dyDescent="0.3">
      <c r="B11" s="8" t="s">
        <v>14</v>
      </c>
      <c r="D11" s="10">
        <v>1.55</v>
      </c>
      <c r="E11" s="2"/>
      <c r="F11" s="10">
        <v>1.55</v>
      </c>
      <c r="H11" s="10"/>
    </row>
    <row r="12" spans="1:10" ht="27" customHeight="1" x14ac:dyDescent="0.3">
      <c r="D12" s="14">
        <f>SUM(D7:D11)</f>
        <v>8018.9000000000005</v>
      </c>
      <c r="E12" s="13"/>
      <c r="F12" s="14">
        <f>SUM(F7:F11)</f>
        <v>35585.15</v>
      </c>
      <c r="G12" s="13"/>
      <c r="H12" s="14">
        <f>SUM(H7:H11)</f>
        <v>0</v>
      </c>
      <c r="I12" s="13"/>
      <c r="J12" s="13"/>
    </row>
    <row r="13" spans="1:10" ht="14.4" x14ac:dyDescent="0.3">
      <c r="D13" s="10"/>
    </row>
    <row r="14" spans="1:10" ht="14.4" x14ac:dyDescent="0.3">
      <c r="D14" s="10"/>
    </row>
    <row r="15" spans="1:10" ht="14.4" x14ac:dyDescent="0.3">
      <c r="A15" s="4" t="s">
        <v>15</v>
      </c>
      <c r="D15" s="10"/>
    </row>
    <row r="16" spans="1:10" ht="14.4" x14ac:dyDescent="0.3">
      <c r="B16" s="8" t="s">
        <v>44</v>
      </c>
      <c r="D16" s="9">
        <v>7609.89</v>
      </c>
      <c r="F16" s="10">
        <f>7609.89+7054.25</f>
        <v>14664.14</v>
      </c>
      <c r="H16" s="10"/>
    </row>
    <row r="17" spans="1:10" ht="14.4" x14ac:dyDescent="0.3">
      <c r="B17" s="8" t="s">
        <v>19</v>
      </c>
      <c r="D17" s="9">
        <v>0</v>
      </c>
      <c r="F17" s="10">
        <v>750</v>
      </c>
      <c r="H17" s="10"/>
    </row>
    <row r="18" spans="1:10" ht="14.4" x14ac:dyDescent="0.3">
      <c r="B18" s="8" t="s">
        <v>10</v>
      </c>
      <c r="D18" s="10">
        <v>830</v>
      </c>
      <c r="F18" s="10">
        <v>830</v>
      </c>
      <c r="H18" s="10"/>
    </row>
    <row r="19" spans="1:10" ht="14.4" x14ac:dyDescent="0.3">
      <c r="B19" s="8" t="s">
        <v>20</v>
      </c>
      <c r="D19" s="10">
        <v>31.67</v>
      </c>
      <c r="E19" s="2"/>
      <c r="F19" s="10">
        <v>841.42</v>
      </c>
      <c r="H19" s="10"/>
    </row>
    <row r="20" spans="1:10" ht="14.4" x14ac:dyDescent="0.3">
      <c r="B20" s="8" t="s">
        <v>28</v>
      </c>
      <c r="D20" s="10">
        <v>4000</v>
      </c>
      <c r="F20" s="10">
        <v>4000</v>
      </c>
      <c r="H20" s="10"/>
    </row>
    <row r="21" spans="1:10" ht="15.75" customHeight="1" x14ac:dyDescent="0.3">
      <c r="B21" s="8" t="s">
        <v>29</v>
      </c>
      <c r="D21" s="10">
        <v>4000</v>
      </c>
      <c r="E21" s="2"/>
      <c r="F21" s="10">
        <v>4000</v>
      </c>
      <c r="G21" s="2"/>
      <c r="H21" s="10"/>
      <c r="I21" s="2"/>
      <c r="J21" s="2"/>
    </row>
    <row r="22" spans="1:10" ht="15.75" customHeight="1" x14ac:dyDescent="0.3">
      <c r="B22" s="8" t="s">
        <v>30</v>
      </c>
      <c r="D22" s="10">
        <v>1000</v>
      </c>
      <c r="F22" s="10">
        <v>1000</v>
      </c>
      <c r="H22" s="10"/>
    </row>
    <row r="23" spans="1:10" ht="15.75" customHeight="1" x14ac:dyDescent="0.3">
      <c r="B23" s="8" t="s">
        <v>31</v>
      </c>
      <c r="D23" s="10">
        <v>1000</v>
      </c>
      <c r="F23" s="10">
        <v>1000</v>
      </c>
      <c r="H23" s="10"/>
    </row>
    <row r="24" spans="1:10" ht="24.75" customHeight="1" x14ac:dyDescent="0.3">
      <c r="D24" s="14">
        <f>SUM(D16:D23)</f>
        <v>18471.559999999998</v>
      </c>
      <c r="E24" s="13"/>
      <c r="F24" s="14">
        <f>SUM(F16:F23)</f>
        <v>27085.559999999998</v>
      </c>
      <c r="G24" s="13"/>
      <c r="H24" s="14">
        <f>SUM(H16:H23)</f>
        <v>0</v>
      </c>
      <c r="I24" s="13"/>
      <c r="J24" s="13"/>
    </row>
    <row r="25" spans="1:10" ht="15.75" customHeight="1" x14ac:dyDescent="0.3">
      <c r="D25" s="10"/>
    </row>
    <row r="26" spans="1:10" ht="15.75" customHeight="1" x14ac:dyDescent="0.3">
      <c r="A26" s="8" t="s">
        <v>45</v>
      </c>
    </row>
    <row r="27" spans="1:10" ht="15.75" customHeight="1" x14ac:dyDescent="0.3">
      <c r="B27" s="8" t="s">
        <v>33</v>
      </c>
      <c r="D27" s="9">
        <f>D12-D24</f>
        <v>-10452.659999999996</v>
      </c>
      <c r="F27" s="10">
        <f>F12-F24</f>
        <v>8499.5900000000038</v>
      </c>
      <c r="H27" s="10"/>
    </row>
    <row r="28" spans="1:10" ht="15.75" customHeight="1" x14ac:dyDescent="0.3"/>
    <row r="29" spans="1:10" ht="15.75" customHeight="1" x14ac:dyDescent="0.3">
      <c r="A29" s="4" t="s">
        <v>34</v>
      </c>
    </row>
    <row r="30" spans="1:10" ht="15.75" customHeight="1" x14ac:dyDescent="0.3">
      <c r="B30" s="8" t="s">
        <v>46</v>
      </c>
      <c r="D30" s="19">
        <v>60459.05</v>
      </c>
      <c r="E30" s="17"/>
      <c r="F30" s="19">
        <v>40293.65</v>
      </c>
      <c r="G30" s="17"/>
      <c r="H30" s="19"/>
      <c r="I30" s="17"/>
      <c r="J30" s="17"/>
    </row>
    <row r="31" spans="1:10" ht="15.75" customHeight="1" x14ac:dyDescent="0.3"/>
    <row r="32" spans="1:10" ht="15.75" customHeight="1" x14ac:dyDescent="0.3">
      <c r="B32" s="8" t="s">
        <v>35</v>
      </c>
    </row>
    <row r="33" spans="1:10" ht="15.75" customHeight="1" x14ac:dyDescent="0.3">
      <c r="B33" s="20" t="s">
        <v>36</v>
      </c>
      <c r="D33" s="19">
        <v>0</v>
      </c>
      <c r="E33" s="17"/>
      <c r="F33" s="19">
        <v>1213.1500000000001</v>
      </c>
      <c r="G33" s="17"/>
      <c r="H33" s="17"/>
      <c r="I33" s="17"/>
      <c r="J33" s="17"/>
    </row>
    <row r="34" spans="1:10" ht="15.75" customHeight="1" x14ac:dyDescent="0.3"/>
    <row r="35" spans="1:10" ht="15.75" customHeight="1" x14ac:dyDescent="0.3">
      <c r="B35" s="8" t="s">
        <v>37</v>
      </c>
      <c r="D35" s="21">
        <f>D27+D30+D33</f>
        <v>50006.390000000007</v>
      </c>
      <c r="E35" s="22"/>
      <c r="F35" s="28">
        <f>SUM(F27:F33)</f>
        <v>50006.390000000007</v>
      </c>
      <c r="G35" s="22"/>
      <c r="H35" s="22"/>
      <c r="I35" s="22"/>
      <c r="J35" s="22"/>
    </row>
    <row r="36" spans="1:10" ht="15.75" customHeight="1" x14ac:dyDescent="0.3"/>
    <row r="37" spans="1:10" ht="15.75" customHeight="1" x14ac:dyDescent="0.3">
      <c r="A37" s="4" t="s">
        <v>38</v>
      </c>
    </row>
    <row r="38" spans="1:10" ht="15.75" customHeight="1" x14ac:dyDescent="0.3">
      <c r="B38" s="8" t="s">
        <v>39</v>
      </c>
      <c r="D38" s="9">
        <f>36699.45+509+40.63</f>
        <v>37249.079999999994</v>
      </c>
    </row>
    <row r="39" spans="1:10" ht="15.75" customHeight="1" x14ac:dyDescent="0.3">
      <c r="B39" s="8" t="s">
        <v>40</v>
      </c>
      <c r="D39" s="19">
        <f>12833.88+37.73</f>
        <v>12871.609999999999</v>
      </c>
    </row>
    <row r="40" spans="1:10" ht="26.25" customHeight="1" x14ac:dyDescent="0.3">
      <c r="D40" s="12">
        <f>SUM(D38:D39)</f>
        <v>50120.689999999995</v>
      </c>
    </row>
    <row r="41" spans="1:10" ht="15.75" customHeight="1" x14ac:dyDescent="0.3">
      <c r="D41" s="10"/>
    </row>
    <row r="42" spans="1:10" ht="15.75" customHeight="1" x14ac:dyDescent="0.3">
      <c r="C42" s="24" t="s">
        <v>41</v>
      </c>
      <c r="D42" s="29">
        <f>D35-D40</f>
        <v>-114.29999999998836</v>
      </c>
      <c r="F42" s="8" t="s">
        <v>53</v>
      </c>
    </row>
    <row r="43" spans="1:10" ht="15.75" customHeight="1" x14ac:dyDescent="0.3">
      <c r="D43" s="10"/>
      <c r="F43" s="8" t="s">
        <v>54</v>
      </c>
    </row>
    <row r="44" spans="1:10" ht="15.75" customHeight="1" x14ac:dyDescent="0.3"/>
    <row r="45" spans="1:10" ht="15.75" customHeight="1" x14ac:dyDescent="0.3"/>
    <row r="46" spans="1:10" ht="15.75" customHeight="1" x14ac:dyDescent="0.3"/>
    <row r="47" spans="1:10" ht="15.75" customHeight="1" x14ac:dyDescent="0.3"/>
    <row r="48" spans="1:10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1.44140625" customWidth="1"/>
    <col min="5" max="5" width="2.5546875" customWidth="1"/>
    <col min="6" max="6" width="20.5546875" customWidth="1"/>
    <col min="7" max="7" width="2.109375" customWidth="1"/>
    <col min="8" max="8" width="10.5546875" customWidth="1"/>
    <col min="9" max="9" width="8.6640625" customWidth="1"/>
    <col min="10" max="10" width="10.5546875" customWidth="1"/>
    <col min="11" max="26" width="8.6640625" customWidth="1"/>
  </cols>
  <sheetData>
    <row r="1" spans="1:10" ht="14.4" x14ac:dyDescent="0.3">
      <c r="A1" s="100" t="s">
        <v>0</v>
      </c>
      <c r="B1" s="101"/>
      <c r="C1" s="101"/>
      <c r="D1" s="101"/>
      <c r="E1" s="101"/>
      <c r="F1" s="101"/>
      <c r="G1" s="101"/>
    </row>
    <row r="2" spans="1:10" ht="14.4" x14ac:dyDescent="0.3">
      <c r="A2" s="100" t="s">
        <v>55</v>
      </c>
      <c r="B2" s="101"/>
      <c r="C2" s="101"/>
      <c r="D2" s="101"/>
      <c r="E2" s="101"/>
      <c r="F2" s="101"/>
      <c r="G2" s="101"/>
    </row>
    <row r="4" spans="1:10" ht="14.4" x14ac:dyDescent="0.3">
      <c r="D4" s="1" t="s">
        <v>50</v>
      </c>
      <c r="E4" s="4"/>
      <c r="F4" s="1" t="s">
        <v>2</v>
      </c>
      <c r="G4" s="4"/>
    </row>
    <row r="5" spans="1:10" ht="14.4" x14ac:dyDescent="0.3">
      <c r="D5" s="7" t="s">
        <v>56</v>
      </c>
      <c r="E5" s="6"/>
      <c r="F5" s="7" t="s">
        <v>57</v>
      </c>
      <c r="G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9">
        <f>28322.3+316.45</f>
        <v>28638.75</v>
      </c>
      <c r="F7" s="9">
        <v>28638.75</v>
      </c>
    </row>
    <row r="8" spans="1:10" ht="14.4" x14ac:dyDescent="0.3">
      <c r="B8" s="8" t="s">
        <v>8</v>
      </c>
      <c r="D8" s="10"/>
      <c r="F8" s="10">
        <v>26553.599999999999</v>
      </c>
    </row>
    <row r="9" spans="1:10" ht="14.4" x14ac:dyDescent="0.3">
      <c r="B9" s="8" t="s">
        <v>9</v>
      </c>
      <c r="D9" s="10">
        <v>0</v>
      </c>
      <c r="E9" s="2"/>
      <c r="F9" s="10">
        <v>1000</v>
      </c>
    </row>
    <row r="10" spans="1:10" ht="14.4" x14ac:dyDescent="0.3">
      <c r="B10" s="8" t="s">
        <v>10</v>
      </c>
      <c r="D10" s="10">
        <v>0</v>
      </c>
      <c r="F10" s="10">
        <v>830</v>
      </c>
    </row>
    <row r="11" spans="1:10" ht="14.4" x14ac:dyDescent="0.3">
      <c r="B11" s="8" t="s">
        <v>12</v>
      </c>
      <c r="D11" s="10">
        <v>0</v>
      </c>
      <c r="E11" s="2"/>
      <c r="F11" s="10">
        <v>7200</v>
      </c>
    </row>
    <row r="12" spans="1:10" ht="14.4" x14ac:dyDescent="0.3">
      <c r="B12" s="8" t="s">
        <v>14</v>
      </c>
      <c r="D12" s="10">
        <v>0</v>
      </c>
      <c r="E12" s="2"/>
      <c r="F12" s="10">
        <v>1.55</v>
      </c>
      <c r="J12" s="10"/>
    </row>
    <row r="13" spans="1:10" ht="27" customHeight="1" x14ac:dyDescent="0.3">
      <c r="D13" s="12">
        <f>SUM(D7:D12)</f>
        <v>28638.75</v>
      </c>
      <c r="E13" s="13"/>
      <c r="F13" s="12">
        <f>SUM(F7:F12)</f>
        <v>64223.9</v>
      </c>
      <c r="G13" s="13"/>
    </row>
    <row r="14" spans="1:10" ht="14.4" x14ac:dyDescent="0.3">
      <c r="D14" s="10"/>
    </row>
    <row r="15" spans="1:10" ht="14.4" x14ac:dyDescent="0.3">
      <c r="D15" s="10"/>
    </row>
    <row r="16" spans="1:10" ht="14.4" x14ac:dyDescent="0.3">
      <c r="A16" s="4" t="s">
        <v>15</v>
      </c>
      <c r="D16" s="10"/>
    </row>
    <row r="17" spans="1:8" ht="14.4" x14ac:dyDescent="0.3">
      <c r="B17" s="8" t="s">
        <v>44</v>
      </c>
      <c r="D17" s="9">
        <v>10191.1</v>
      </c>
      <c r="F17" s="9">
        <f>14664.14+D17</f>
        <v>24855.239999999998</v>
      </c>
      <c r="H17" s="10"/>
    </row>
    <row r="18" spans="1:8" ht="14.4" x14ac:dyDescent="0.3">
      <c r="B18" s="8" t="s">
        <v>19</v>
      </c>
      <c r="D18" s="10">
        <v>0</v>
      </c>
      <c r="F18" s="10">
        <v>750</v>
      </c>
      <c r="H18" s="10"/>
    </row>
    <row r="19" spans="1:8" ht="14.4" x14ac:dyDescent="0.3">
      <c r="B19" s="8" t="s">
        <v>10</v>
      </c>
      <c r="D19" s="10">
        <v>0</v>
      </c>
      <c r="F19" s="10">
        <v>830</v>
      </c>
      <c r="H19" s="10"/>
    </row>
    <row r="20" spans="1:8" ht="14.4" x14ac:dyDescent="0.3">
      <c r="B20" s="8" t="s">
        <v>20</v>
      </c>
      <c r="D20" s="10">
        <v>822.96</v>
      </c>
      <c r="E20" s="2"/>
      <c r="F20" s="10">
        <f>841.42+D20</f>
        <v>1664.38</v>
      </c>
      <c r="H20" s="10"/>
    </row>
    <row r="21" spans="1:8" ht="15.75" customHeight="1" x14ac:dyDescent="0.3">
      <c r="B21" s="8" t="s">
        <v>21</v>
      </c>
      <c r="D21" s="10">
        <v>110.25</v>
      </c>
      <c r="E21" s="2"/>
      <c r="F21" s="10">
        <v>110.25</v>
      </c>
    </row>
    <row r="22" spans="1:8" ht="15.75" customHeight="1" x14ac:dyDescent="0.3">
      <c r="B22" s="8" t="s">
        <v>24</v>
      </c>
      <c r="D22" s="10">
        <v>2961</v>
      </c>
      <c r="E22" s="2"/>
      <c r="F22" s="10">
        <v>2961</v>
      </c>
    </row>
    <row r="23" spans="1:8" ht="15.75" customHeight="1" x14ac:dyDescent="0.3">
      <c r="B23" s="8" t="s">
        <v>26</v>
      </c>
      <c r="D23" s="10">
        <v>2000</v>
      </c>
      <c r="E23" s="2"/>
      <c r="F23" s="10">
        <v>2000</v>
      </c>
    </row>
    <row r="24" spans="1:8" ht="15.75" customHeight="1" x14ac:dyDescent="0.3">
      <c r="B24" s="8" t="s">
        <v>27</v>
      </c>
      <c r="D24" s="10">
        <v>1000</v>
      </c>
      <c r="E24" s="2"/>
      <c r="F24" s="10">
        <v>1000</v>
      </c>
    </row>
    <row r="25" spans="1:8" ht="15.75" customHeight="1" x14ac:dyDescent="0.3">
      <c r="B25" s="8" t="s">
        <v>28</v>
      </c>
      <c r="D25" s="10">
        <v>0</v>
      </c>
      <c r="F25" s="10">
        <v>4000</v>
      </c>
    </row>
    <row r="26" spans="1:8" ht="15.75" customHeight="1" x14ac:dyDescent="0.3">
      <c r="B26" s="8" t="s">
        <v>29</v>
      </c>
      <c r="D26" s="10">
        <v>0</v>
      </c>
      <c r="E26" s="2"/>
      <c r="F26" s="10">
        <v>4000</v>
      </c>
      <c r="G26" s="2"/>
    </row>
    <row r="27" spans="1:8" ht="15.75" customHeight="1" x14ac:dyDescent="0.3">
      <c r="B27" s="8" t="s">
        <v>30</v>
      </c>
      <c r="D27" s="10">
        <v>0</v>
      </c>
      <c r="F27" s="10">
        <v>1000</v>
      </c>
    </row>
    <row r="28" spans="1:8" ht="15.75" customHeight="1" x14ac:dyDescent="0.3">
      <c r="B28" s="8" t="s">
        <v>31</v>
      </c>
      <c r="D28" s="10">
        <v>0</v>
      </c>
      <c r="F28" s="10">
        <v>1000</v>
      </c>
    </row>
    <row r="29" spans="1:8" ht="24.75" customHeight="1" x14ac:dyDescent="0.3">
      <c r="D29" s="12">
        <f>SUM(D17:D28)</f>
        <v>17085.310000000001</v>
      </c>
      <c r="E29" s="13"/>
      <c r="F29" s="12">
        <f>SUM(F17:F28)</f>
        <v>44170.869999999995</v>
      </c>
      <c r="G29" s="13"/>
    </row>
    <row r="30" spans="1:8" ht="15.75" customHeight="1" x14ac:dyDescent="0.3">
      <c r="D30" s="10"/>
    </row>
    <row r="31" spans="1:8" ht="15.75" customHeight="1" x14ac:dyDescent="0.3">
      <c r="A31" s="8" t="s">
        <v>32</v>
      </c>
    </row>
    <row r="32" spans="1:8" ht="15.75" customHeight="1" x14ac:dyDescent="0.3">
      <c r="B32" s="8" t="s">
        <v>33</v>
      </c>
      <c r="D32" s="9">
        <f>D13-D29</f>
        <v>11553.439999999999</v>
      </c>
      <c r="F32" s="9">
        <f>F13-F29</f>
        <v>20053.030000000006</v>
      </c>
    </row>
    <row r="33" spans="1:7" ht="15.75" customHeight="1" x14ac:dyDescent="0.3"/>
    <row r="34" spans="1:7" ht="15.75" customHeight="1" x14ac:dyDescent="0.3">
      <c r="A34" s="4" t="s">
        <v>34</v>
      </c>
    </row>
    <row r="35" spans="1:7" ht="15.75" customHeight="1" x14ac:dyDescent="0.3">
      <c r="B35" s="8" t="s">
        <v>46</v>
      </c>
      <c r="D35" s="18">
        <v>50006.39</v>
      </c>
      <c r="E35" s="17"/>
      <c r="F35" s="18">
        <v>40293.65</v>
      </c>
      <c r="G35" s="17"/>
    </row>
    <row r="36" spans="1:7" ht="15.75" customHeight="1" x14ac:dyDescent="0.3"/>
    <row r="37" spans="1:7" ht="15.75" customHeight="1" x14ac:dyDescent="0.3">
      <c r="B37" s="8" t="s">
        <v>35</v>
      </c>
    </row>
    <row r="38" spans="1:7" ht="15.75" customHeight="1" x14ac:dyDescent="0.3">
      <c r="B38" s="20" t="s">
        <v>36</v>
      </c>
      <c r="D38" s="19">
        <v>0</v>
      </c>
      <c r="E38" s="17"/>
      <c r="F38" s="19">
        <v>1213.1500000000001</v>
      </c>
      <c r="G38" s="17"/>
    </row>
    <row r="39" spans="1:7" ht="15.75" customHeight="1" x14ac:dyDescent="0.3"/>
    <row r="40" spans="1:7" ht="15.75" customHeight="1" x14ac:dyDescent="0.3">
      <c r="B40" s="8" t="s">
        <v>37</v>
      </c>
      <c r="D40" s="21">
        <f>D32+D35+D38</f>
        <v>61559.83</v>
      </c>
      <c r="E40" s="22"/>
      <c r="F40" s="21">
        <f>SUM(F32:F38)</f>
        <v>61559.830000000009</v>
      </c>
      <c r="G40" s="22"/>
    </row>
    <row r="41" spans="1:7" ht="15.75" customHeight="1" x14ac:dyDescent="0.3"/>
    <row r="42" spans="1:7" ht="15.75" customHeight="1" x14ac:dyDescent="0.3">
      <c r="A42" s="4" t="s">
        <v>38</v>
      </c>
    </row>
    <row r="43" spans="1:7" ht="15.75" customHeight="1" x14ac:dyDescent="0.3">
      <c r="B43" s="8" t="s">
        <v>39</v>
      </c>
      <c r="D43" s="9">
        <f>51099.59+509+40.63</f>
        <v>51649.219999999994</v>
      </c>
    </row>
    <row r="44" spans="1:7" ht="15.75" customHeight="1" x14ac:dyDescent="0.3">
      <c r="B44" s="8" t="s">
        <v>40</v>
      </c>
      <c r="D44" s="19">
        <f>9872.88+37.73</f>
        <v>9910.6099999999988</v>
      </c>
    </row>
    <row r="45" spans="1:7" ht="26.25" customHeight="1" x14ac:dyDescent="0.3">
      <c r="D45" s="12">
        <f>SUM(D43:D44)</f>
        <v>61559.829999999994</v>
      </c>
    </row>
    <row r="46" spans="1:7" ht="15.75" customHeight="1" x14ac:dyDescent="0.3">
      <c r="D46" s="10"/>
    </row>
    <row r="47" spans="1:7" ht="15.75" customHeight="1" x14ac:dyDescent="0.3">
      <c r="C47" s="24" t="s">
        <v>41</v>
      </c>
      <c r="D47" s="10">
        <f>D40-D45</f>
        <v>0</v>
      </c>
    </row>
    <row r="48" spans="1:7" ht="15.75" customHeight="1" x14ac:dyDescent="0.3">
      <c r="D48" s="10"/>
    </row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rintOptions horizontalCentered="1"/>
  <pageMargins left="0.45" right="0.45" top="0.25" bottom="0.2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2.5546875" customWidth="1"/>
    <col min="5" max="5" width="2.5546875" customWidth="1"/>
    <col min="6" max="6" width="20.5546875" customWidth="1"/>
    <col min="7" max="7" width="14.88671875" hidden="1" customWidth="1"/>
    <col min="8" max="8" width="10.5546875" hidden="1" customWidth="1"/>
    <col min="9" max="9" width="2" hidden="1" customWidth="1"/>
    <col min="10" max="10" width="8.6640625" hidden="1" customWidth="1"/>
    <col min="11" max="11" width="10.5546875" customWidth="1"/>
    <col min="12" max="12" width="8.6640625" customWidth="1"/>
    <col min="13" max="13" width="10.5546875" customWidth="1"/>
    <col min="14" max="26" width="8.6640625" customWidth="1"/>
  </cols>
  <sheetData>
    <row r="1" spans="1:13" ht="14.4" x14ac:dyDescent="0.3">
      <c r="A1" s="100" t="s">
        <v>0</v>
      </c>
      <c r="B1" s="101"/>
      <c r="C1" s="101"/>
      <c r="D1" s="101"/>
      <c r="E1" s="101"/>
      <c r="F1" s="101"/>
      <c r="G1" s="101"/>
      <c r="H1" s="2"/>
      <c r="I1" s="2"/>
      <c r="J1" s="2"/>
    </row>
    <row r="2" spans="1:13" ht="14.4" x14ac:dyDescent="0.3">
      <c r="A2" s="100" t="s">
        <v>58</v>
      </c>
      <c r="B2" s="101"/>
      <c r="C2" s="101"/>
      <c r="D2" s="101"/>
      <c r="E2" s="101"/>
      <c r="F2" s="101"/>
      <c r="G2" s="101"/>
      <c r="H2" s="2"/>
      <c r="I2" s="2"/>
      <c r="J2" s="2"/>
    </row>
    <row r="4" spans="1:13" ht="14.4" x14ac:dyDescent="0.3">
      <c r="D4" s="1" t="s">
        <v>50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3" ht="14.4" x14ac:dyDescent="0.3">
      <c r="D5" s="7" t="s">
        <v>59</v>
      </c>
      <c r="E5" s="6"/>
      <c r="F5" s="7" t="s">
        <v>60</v>
      </c>
      <c r="G5" s="6"/>
      <c r="H5" s="7" t="s">
        <v>5</v>
      </c>
      <c r="I5" s="6"/>
      <c r="J5" s="6"/>
    </row>
    <row r="6" spans="1:13" ht="14.4" x14ac:dyDescent="0.3">
      <c r="A6" s="4" t="s">
        <v>6</v>
      </c>
    </row>
    <row r="7" spans="1:13" ht="14.4" x14ac:dyDescent="0.3">
      <c r="B7" s="8" t="s">
        <v>7</v>
      </c>
      <c r="D7" s="9"/>
      <c r="F7" s="9">
        <v>26553.599999999999</v>
      </c>
      <c r="H7" s="10"/>
    </row>
    <row r="8" spans="1:13" ht="14.4" x14ac:dyDescent="0.3">
      <c r="B8" s="8" t="s">
        <v>8</v>
      </c>
      <c r="D8" s="10">
        <f>75+408.9+6.35</f>
        <v>490.25</v>
      </c>
      <c r="F8" s="10">
        <f>28638.75+D8</f>
        <v>29129</v>
      </c>
      <c r="H8" s="10"/>
    </row>
    <row r="9" spans="1:13" ht="14.4" x14ac:dyDescent="0.3">
      <c r="B9" s="8" t="s">
        <v>9</v>
      </c>
      <c r="D9" s="10">
        <v>0</v>
      </c>
      <c r="E9" s="2"/>
      <c r="F9" s="10">
        <v>1000</v>
      </c>
      <c r="H9" s="10"/>
    </row>
    <row r="10" spans="1:13" ht="14.4" x14ac:dyDescent="0.3">
      <c r="B10" s="8" t="s">
        <v>10</v>
      </c>
      <c r="D10" s="10">
        <v>0</v>
      </c>
      <c r="F10" s="10">
        <v>830</v>
      </c>
      <c r="H10" s="10"/>
    </row>
    <row r="11" spans="1:13" ht="14.4" x14ac:dyDescent="0.3">
      <c r="B11" s="8" t="s">
        <v>11</v>
      </c>
      <c r="D11" s="10">
        <v>578.09</v>
      </c>
      <c r="F11" s="10">
        <f>D11</f>
        <v>578.09</v>
      </c>
      <c r="H11" s="10"/>
    </row>
    <row r="12" spans="1:13" ht="14.4" x14ac:dyDescent="0.3">
      <c r="B12" s="8" t="s">
        <v>12</v>
      </c>
      <c r="D12" s="10">
        <v>0</v>
      </c>
      <c r="E12" s="2"/>
      <c r="F12" s="10">
        <v>7200</v>
      </c>
      <c r="H12" s="10"/>
    </row>
    <row r="13" spans="1:13" ht="14.4" x14ac:dyDescent="0.3">
      <c r="B13" s="8" t="s">
        <v>13</v>
      </c>
      <c r="D13" s="10">
        <v>180</v>
      </c>
      <c r="E13" s="2"/>
      <c r="F13" s="10">
        <v>180</v>
      </c>
      <c r="H13" s="10"/>
    </row>
    <row r="14" spans="1:13" ht="14.4" x14ac:dyDescent="0.3">
      <c r="B14" s="8" t="s">
        <v>14</v>
      </c>
      <c r="D14" s="10">
        <v>0</v>
      </c>
      <c r="E14" s="2"/>
      <c r="F14" s="10">
        <v>1.55</v>
      </c>
      <c r="H14" s="10"/>
      <c r="M14" s="10"/>
    </row>
    <row r="15" spans="1:13" ht="27" customHeight="1" x14ac:dyDescent="0.3">
      <c r="D15" s="12">
        <f>SUM(D7:D14)</f>
        <v>1248.3400000000001</v>
      </c>
      <c r="E15" s="13"/>
      <c r="F15" s="12">
        <f>SUM(F7:F14)</f>
        <v>65472.24</v>
      </c>
      <c r="G15" s="13"/>
      <c r="H15" s="14">
        <f>SUM(H7:H14)</f>
        <v>0</v>
      </c>
      <c r="I15" s="13"/>
      <c r="J15" s="13"/>
    </row>
    <row r="16" spans="1:13" ht="14.4" x14ac:dyDescent="0.3">
      <c r="D16" s="10"/>
    </row>
    <row r="17" spans="1:11" ht="14.4" x14ac:dyDescent="0.3">
      <c r="D17" s="10"/>
    </row>
    <row r="18" spans="1:11" ht="14.4" x14ac:dyDescent="0.3">
      <c r="A18" s="4" t="s">
        <v>15</v>
      </c>
      <c r="D18" s="10"/>
    </row>
    <row r="19" spans="1:11" ht="14.4" x14ac:dyDescent="0.3">
      <c r="B19" s="8" t="s">
        <v>16</v>
      </c>
      <c r="D19" s="9"/>
      <c r="F19" s="9">
        <v>20907.009999999998</v>
      </c>
      <c r="H19" s="10"/>
      <c r="K19" s="10"/>
    </row>
    <row r="20" spans="1:11" ht="14.4" x14ac:dyDescent="0.3">
      <c r="B20" s="8" t="s">
        <v>17</v>
      </c>
      <c r="D20" s="9">
        <v>14209.43</v>
      </c>
      <c r="F20" s="9">
        <v>18157.66</v>
      </c>
      <c r="H20" s="10"/>
      <c r="K20" s="10"/>
    </row>
    <row r="21" spans="1:11" ht="15.75" customHeight="1" x14ac:dyDescent="0.3">
      <c r="B21" s="8" t="s">
        <v>19</v>
      </c>
      <c r="D21" s="10">
        <v>0</v>
      </c>
      <c r="F21" s="10">
        <v>750</v>
      </c>
      <c r="H21" s="10"/>
      <c r="K21" s="10"/>
    </row>
    <row r="22" spans="1:11" ht="15.75" customHeight="1" x14ac:dyDescent="0.3">
      <c r="B22" s="8" t="s">
        <v>10</v>
      </c>
      <c r="D22" s="10">
        <v>0</v>
      </c>
      <c r="F22" s="10">
        <v>830</v>
      </c>
      <c r="H22" s="10"/>
      <c r="K22" s="10"/>
    </row>
    <row r="23" spans="1:11" ht="15.75" customHeight="1" x14ac:dyDescent="0.3">
      <c r="B23" s="8" t="s">
        <v>20</v>
      </c>
      <c r="D23" s="10"/>
      <c r="E23" s="2"/>
      <c r="F23" s="10">
        <v>1664.38</v>
      </c>
      <c r="H23" s="10"/>
      <c r="K23" s="10"/>
    </row>
    <row r="24" spans="1:11" ht="15.75" customHeight="1" x14ac:dyDescent="0.3">
      <c r="B24" s="8" t="s">
        <v>21</v>
      </c>
      <c r="D24" s="10"/>
      <c r="E24" s="2"/>
      <c r="F24" s="10">
        <v>110.25</v>
      </c>
      <c r="H24" s="10"/>
    </row>
    <row r="25" spans="1:11" ht="15.75" customHeight="1" x14ac:dyDescent="0.3">
      <c r="B25" s="8" t="s">
        <v>24</v>
      </c>
      <c r="D25" s="10"/>
      <c r="E25" s="2"/>
      <c r="F25" s="10">
        <v>2961</v>
      </c>
      <c r="H25" s="10"/>
    </row>
    <row r="26" spans="1:11" ht="15.75" customHeight="1" x14ac:dyDescent="0.3">
      <c r="B26" s="8" t="s">
        <v>25</v>
      </c>
      <c r="D26" s="10">
        <v>2016</v>
      </c>
      <c r="E26" s="2"/>
      <c r="F26" s="10">
        <f>D26</f>
        <v>2016</v>
      </c>
      <c r="H26" s="10"/>
    </row>
    <row r="27" spans="1:11" ht="15.75" customHeight="1" x14ac:dyDescent="0.3">
      <c r="B27" s="8" t="s">
        <v>26</v>
      </c>
      <c r="D27" s="10"/>
      <c r="E27" s="2"/>
      <c r="F27" s="10">
        <v>2000</v>
      </c>
      <c r="H27" s="10"/>
    </row>
    <row r="28" spans="1:11" ht="15.75" customHeight="1" x14ac:dyDescent="0.3">
      <c r="B28" s="8" t="s">
        <v>27</v>
      </c>
      <c r="D28" s="10"/>
      <c r="E28" s="2"/>
      <c r="F28" s="10">
        <v>1000</v>
      </c>
      <c r="H28" s="10"/>
    </row>
    <row r="29" spans="1:11" ht="15.75" customHeight="1" x14ac:dyDescent="0.3">
      <c r="B29" s="8" t="s">
        <v>28</v>
      </c>
      <c r="D29" s="10"/>
      <c r="F29" s="10">
        <v>4000</v>
      </c>
      <c r="H29" s="10"/>
    </row>
    <row r="30" spans="1:11" ht="15.75" customHeight="1" x14ac:dyDescent="0.3">
      <c r="B30" s="8" t="s">
        <v>29</v>
      </c>
      <c r="D30" s="10">
        <v>0</v>
      </c>
      <c r="E30" s="2"/>
      <c r="F30" s="10">
        <v>4000</v>
      </c>
      <c r="G30" s="2"/>
      <c r="H30" s="10"/>
      <c r="I30" s="2"/>
      <c r="J30" s="2"/>
    </row>
    <row r="31" spans="1:11" ht="15.75" customHeight="1" x14ac:dyDescent="0.3">
      <c r="B31" s="8" t="s">
        <v>30</v>
      </c>
      <c r="D31" s="10">
        <v>0</v>
      </c>
      <c r="F31" s="10">
        <v>1000</v>
      </c>
      <c r="H31" s="10"/>
    </row>
    <row r="32" spans="1:11" ht="15.75" customHeight="1" x14ac:dyDescent="0.3">
      <c r="B32" s="8" t="s">
        <v>31</v>
      </c>
      <c r="D32" s="10">
        <v>0</v>
      </c>
      <c r="F32" s="10">
        <v>1000</v>
      </c>
      <c r="H32" s="10"/>
    </row>
    <row r="33" spans="1:13" ht="24.75" customHeight="1" x14ac:dyDescent="0.3">
      <c r="D33" s="12">
        <f>SUM(D19:D32)</f>
        <v>16225.43</v>
      </c>
      <c r="E33" s="13"/>
      <c r="F33" s="12">
        <f>SUM(F19:F32)</f>
        <v>60396.299999999996</v>
      </c>
      <c r="G33" s="13"/>
      <c r="H33" s="14">
        <f>SUM(H19:H32)</f>
        <v>0</v>
      </c>
      <c r="I33" s="13"/>
      <c r="J33" s="13"/>
      <c r="M33" s="9"/>
    </row>
    <row r="34" spans="1:13" ht="15.75" customHeight="1" x14ac:dyDescent="0.3">
      <c r="D34" s="10"/>
    </row>
    <row r="35" spans="1:13" ht="15.75" customHeight="1" x14ac:dyDescent="0.3">
      <c r="A35" s="8" t="s">
        <v>32</v>
      </c>
    </row>
    <row r="36" spans="1:13" ht="15.75" customHeight="1" x14ac:dyDescent="0.3">
      <c r="B36" s="8" t="s">
        <v>33</v>
      </c>
      <c r="D36" s="9">
        <f>D15-D33</f>
        <v>-14977.09</v>
      </c>
      <c r="F36" s="9">
        <f>F15-F33</f>
        <v>5075.9400000000023</v>
      </c>
      <c r="H36" s="10"/>
    </row>
    <row r="37" spans="1:13" ht="15.75" customHeight="1" x14ac:dyDescent="0.3"/>
    <row r="38" spans="1:13" ht="15.75" customHeight="1" x14ac:dyDescent="0.3">
      <c r="A38" s="4" t="s">
        <v>34</v>
      </c>
    </row>
    <row r="39" spans="1:13" ht="15.75" customHeight="1" x14ac:dyDescent="0.3">
      <c r="B39" s="8" t="s">
        <v>46</v>
      </c>
      <c r="D39" s="18">
        <v>61559.83</v>
      </c>
      <c r="E39" s="17"/>
      <c r="F39" s="18">
        <v>40293.65</v>
      </c>
      <c r="G39" s="17"/>
      <c r="H39" s="19"/>
      <c r="I39" s="17"/>
      <c r="J39" s="17"/>
    </row>
    <row r="40" spans="1:13" ht="15.75" customHeight="1" x14ac:dyDescent="0.3"/>
    <row r="41" spans="1:13" ht="15.75" customHeight="1" x14ac:dyDescent="0.3">
      <c r="B41" s="8" t="s">
        <v>35</v>
      </c>
    </row>
    <row r="42" spans="1:13" ht="15.75" customHeight="1" x14ac:dyDescent="0.3">
      <c r="B42" s="20" t="s">
        <v>36</v>
      </c>
      <c r="D42" s="19">
        <v>0</v>
      </c>
      <c r="E42" s="17"/>
      <c r="F42" s="19">
        <v>1213.1500000000001</v>
      </c>
      <c r="G42" s="17"/>
      <c r="H42" s="17"/>
      <c r="I42" s="17"/>
      <c r="J42" s="17"/>
    </row>
    <row r="43" spans="1:13" ht="15.75" customHeight="1" x14ac:dyDescent="0.3"/>
    <row r="44" spans="1:13" ht="15.75" customHeight="1" x14ac:dyDescent="0.3">
      <c r="B44" s="8" t="s">
        <v>37</v>
      </c>
      <c r="D44" s="21">
        <f>D36+D39+D42</f>
        <v>46582.740000000005</v>
      </c>
      <c r="E44" s="22"/>
      <c r="F44" s="21">
        <f>SUM(F36:F42)</f>
        <v>46582.740000000005</v>
      </c>
      <c r="G44" s="22"/>
      <c r="H44" s="21"/>
      <c r="I44" s="22"/>
      <c r="J44" s="22"/>
    </row>
    <row r="45" spans="1:13" ht="15.75" customHeight="1" x14ac:dyDescent="0.3"/>
    <row r="46" spans="1:13" ht="15.75" customHeight="1" x14ac:dyDescent="0.3">
      <c r="A46" s="4" t="s">
        <v>38</v>
      </c>
    </row>
    <row r="47" spans="1:13" ht="15.75" customHeight="1" x14ac:dyDescent="0.3">
      <c r="B47" s="8" t="s">
        <v>39</v>
      </c>
      <c r="D47" s="9">
        <f>45914.69+509+40.63</f>
        <v>46464.32</v>
      </c>
    </row>
    <row r="48" spans="1:13" ht="15.75" customHeight="1" x14ac:dyDescent="0.3">
      <c r="B48" s="8" t="s">
        <v>40</v>
      </c>
      <c r="D48" s="19">
        <f>7856.88+37.73</f>
        <v>7894.61</v>
      </c>
    </row>
    <row r="49" spans="3:5" ht="26.25" customHeight="1" x14ac:dyDescent="0.3">
      <c r="D49" s="12">
        <f>SUM(D47:D48)</f>
        <v>54358.93</v>
      </c>
    </row>
    <row r="50" spans="3:5" ht="15.75" customHeight="1" x14ac:dyDescent="0.3">
      <c r="D50" s="10"/>
    </row>
    <row r="51" spans="3:5" ht="15.75" customHeight="1" x14ac:dyDescent="0.3">
      <c r="C51" s="24" t="s">
        <v>41</v>
      </c>
      <c r="D51" s="10">
        <f>D44-D49</f>
        <v>-7776.1899999999951</v>
      </c>
    </row>
    <row r="52" spans="3:5" ht="15.75" customHeight="1" x14ac:dyDescent="0.3">
      <c r="D52" s="19">
        <v>7776.19</v>
      </c>
      <c r="E52" s="8" t="s">
        <v>61</v>
      </c>
    </row>
    <row r="53" spans="3:5" ht="15.75" customHeight="1" x14ac:dyDescent="0.3">
      <c r="D53" s="10">
        <f>SUM(D51:D52)</f>
        <v>0</v>
      </c>
    </row>
    <row r="54" spans="3:5" ht="15.75" customHeight="1" x14ac:dyDescent="0.3"/>
    <row r="55" spans="3:5" ht="15.75" customHeight="1" x14ac:dyDescent="0.3"/>
    <row r="56" spans="3:5" ht="15.75" customHeight="1" x14ac:dyDescent="0.3"/>
    <row r="57" spans="3:5" ht="15.75" customHeight="1" x14ac:dyDescent="0.3"/>
    <row r="58" spans="3:5" ht="15.75" customHeight="1" x14ac:dyDescent="0.3"/>
    <row r="59" spans="3:5" ht="15.75" customHeight="1" x14ac:dyDescent="0.3"/>
    <row r="60" spans="3:5" ht="15.75" customHeight="1" x14ac:dyDescent="0.3"/>
    <row r="61" spans="3:5" ht="15.75" customHeight="1" x14ac:dyDescent="0.3"/>
    <row r="62" spans="3:5" ht="15.75" customHeight="1" x14ac:dyDescent="0.3"/>
    <row r="63" spans="3:5" ht="15.75" customHeight="1" x14ac:dyDescent="0.3"/>
    <row r="64" spans="3:5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rintOptions horizontalCentered="1"/>
  <pageMargins left="0.2" right="0.2" top="0.25" bottom="0" header="0" footer="0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E1000"/>
  <sheetViews>
    <sheetView workbookViewId="0"/>
  </sheetViews>
  <sheetFormatPr defaultColWidth="14.44140625" defaultRowHeight="15" customHeight="1" x14ac:dyDescent="0.3"/>
  <cols>
    <col min="1" max="1" width="8.6640625" customWidth="1"/>
    <col min="2" max="2" width="18.44140625" customWidth="1"/>
    <col min="3" max="3" width="2.44140625" customWidth="1"/>
    <col min="4" max="4" width="23.6640625" customWidth="1"/>
    <col min="5" max="5" width="9.5546875" customWidth="1"/>
    <col min="6" max="26" width="8.6640625" customWidth="1"/>
  </cols>
  <sheetData>
    <row r="1" spans="2:5" ht="14.4" x14ac:dyDescent="0.3">
      <c r="B1" s="30" t="s">
        <v>62</v>
      </c>
    </row>
    <row r="2" spans="2:5" ht="14.4" x14ac:dyDescent="0.3">
      <c r="B2" s="31" t="s">
        <v>63</v>
      </c>
      <c r="D2" s="8" t="s">
        <v>64</v>
      </c>
      <c r="E2" s="8" t="s">
        <v>65</v>
      </c>
    </row>
    <row r="3" spans="2:5" ht="14.4" x14ac:dyDescent="0.3">
      <c r="B3" s="31">
        <v>579</v>
      </c>
      <c r="C3" s="2"/>
      <c r="D3" s="2" t="s">
        <v>66</v>
      </c>
      <c r="E3" s="10">
        <v>1422.07</v>
      </c>
    </row>
    <row r="4" spans="2:5" ht="14.4" x14ac:dyDescent="0.3">
      <c r="B4" s="31">
        <v>580</v>
      </c>
      <c r="C4" s="2"/>
      <c r="D4" s="2" t="s">
        <v>67</v>
      </c>
      <c r="E4" s="10">
        <v>1133.25</v>
      </c>
    </row>
    <row r="5" spans="2:5" ht="14.4" x14ac:dyDescent="0.3">
      <c r="B5" s="31">
        <v>581</v>
      </c>
      <c r="C5" s="2"/>
      <c r="D5" s="2" t="s">
        <v>68</v>
      </c>
      <c r="E5" s="10">
        <v>757.43</v>
      </c>
    </row>
    <row r="6" spans="2:5" ht="14.4" x14ac:dyDescent="0.3">
      <c r="B6" s="31">
        <v>582</v>
      </c>
      <c r="C6" s="2"/>
      <c r="D6" s="2" t="s">
        <v>68</v>
      </c>
      <c r="E6" s="10">
        <v>223.14</v>
      </c>
    </row>
    <row r="7" spans="2:5" ht="14.4" x14ac:dyDescent="0.3">
      <c r="B7" s="31">
        <v>583</v>
      </c>
      <c r="C7" s="2"/>
      <c r="D7" s="2" t="s">
        <v>69</v>
      </c>
      <c r="E7" s="10">
        <v>1097.25</v>
      </c>
    </row>
    <row r="8" spans="2:5" ht="14.4" x14ac:dyDescent="0.3">
      <c r="B8" s="31">
        <v>584</v>
      </c>
      <c r="C8" s="2"/>
      <c r="D8" s="2" t="s">
        <v>70</v>
      </c>
      <c r="E8" s="10">
        <v>1741.08</v>
      </c>
    </row>
    <row r="9" spans="2:5" ht="14.4" x14ac:dyDescent="0.3">
      <c r="B9" s="31">
        <v>585</v>
      </c>
      <c r="C9" s="2"/>
      <c r="D9" s="2" t="s">
        <v>68</v>
      </c>
      <c r="E9" s="10">
        <v>170.47</v>
      </c>
    </row>
    <row r="10" spans="2:5" ht="14.4" x14ac:dyDescent="0.3">
      <c r="B10" s="31">
        <v>586</v>
      </c>
      <c r="C10" s="2"/>
      <c r="D10" s="2" t="s">
        <v>71</v>
      </c>
      <c r="E10" s="19">
        <v>1231.5</v>
      </c>
    </row>
    <row r="11" spans="2:5" ht="14.4" x14ac:dyDescent="0.3">
      <c r="B11" s="20"/>
      <c r="C11" s="10"/>
      <c r="D11" s="2"/>
      <c r="E11" s="10">
        <f>SUM(E3:E10)</f>
        <v>7776.19</v>
      </c>
    </row>
    <row r="12" spans="2:5" ht="14.4" x14ac:dyDescent="0.3">
      <c r="B12" s="2"/>
      <c r="C12" s="2"/>
      <c r="D12" s="2"/>
      <c r="E12" s="2"/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2.5546875" customWidth="1"/>
    <col min="5" max="5" width="2.5546875" customWidth="1"/>
    <col min="6" max="6" width="20.5546875" customWidth="1"/>
    <col min="7" max="7" width="14.88671875" hidden="1" customWidth="1"/>
    <col min="8" max="8" width="10.5546875" hidden="1" customWidth="1"/>
    <col min="9" max="9" width="2" hidden="1" customWidth="1"/>
    <col min="10" max="10" width="8.6640625" hidden="1" customWidth="1"/>
    <col min="11" max="11" width="10.5546875" customWidth="1"/>
    <col min="12" max="26" width="8.6640625" customWidth="1"/>
  </cols>
  <sheetData>
    <row r="1" spans="1:10" ht="14.4" x14ac:dyDescent="0.3">
      <c r="A1" s="100" t="s">
        <v>0</v>
      </c>
      <c r="B1" s="101"/>
      <c r="C1" s="101"/>
      <c r="D1" s="101"/>
      <c r="E1" s="101"/>
      <c r="F1" s="101"/>
      <c r="G1" s="101"/>
      <c r="H1" s="2"/>
      <c r="I1" s="2"/>
      <c r="J1" s="2"/>
    </row>
    <row r="2" spans="1:10" ht="14.4" x14ac:dyDescent="0.3">
      <c r="A2" s="100" t="s">
        <v>72</v>
      </c>
      <c r="B2" s="101"/>
      <c r="C2" s="101"/>
      <c r="D2" s="101"/>
      <c r="E2" s="101"/>
      <c r="F2" s="101"/>
      <c r="G2" s="101"/>
      <c r="H2" s="2"/>
      <c r="I2" s="2"/>
      <c r="J2" s="2"/>
    </row>
    <row r="4" spans="1:10" ht="14.4" x14ac:dyDescent="0.3">
      <c r="D4" s="1" t="s">
        <v>50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0" ht="14.4" x14ac:dyDescent="0.3">
      <c r="D5" s="7" t="s">
        <v>73</v>
      </c>
      <c r="E5" s="6"/>
      <c r="F5" s="7" t="s">
        <v>60</v>
      </c>
      <c r="G5" s="6"/>
      <c r="H5" s="7" t="s">
        <v>5</v>
      </c>
      <c r="I5" s="6"/>
      <c r="J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9">
        <v>0</v>
      </c>
      <c r="F7" s="9">
        <v>26553.599999999999</v>
      </c>
      <c r="H7" s="10"/>
    </row>
    <row r="8" spans="1:10" ht="14.4" x14ac:dyDescent="0.3">
      <c r="B8" s="8" t="s">
        <v>8</v>
      </c>
      <c r="D8" s="10">
        <f>82+34.25+165.95-237.1+2</f>
        <v>47.099999999999994</v>
      </c>
      <c r="E8" s="11"/>
      <c r="F8" s="10">
        <f>29129+D8</f>
        <v>29176.1</v>
      </c>
      <c r="H8" s="10"/>
    </row>
    <row r="9" spans="1:10" ht="14.4" x14ac:dyDescent="0.3">
      <c r="B9" s="8" t="s">
        <v>9</v>
      </c>
      <c r="D9" s="10">
        <v>0</v>
      </c>
      <c r="E9" s="2"/>
      <c r="F9" s="10">
        <v>1000</v>
      </c>
      <c r="H9" s="10"/>
    </row>
    <row r="10" spans="1:10" ht="14.4" x14ac:dyDescent="0.3">
      <c r="B10" s="8" t="s">
        <v>10</v>
      </c>
      <c r="D10" s="10">
        <v>0</v>
      </c>
      <c r="F10" s="10">
        <v>830</v>
      </c>
      <c r="H10" s="10"/>
    </row>
    <row r="11" spans="1:10" ht="14.4" x14ac:dyDescent="0.3">
      <c r="B11" s="8" t="s">
        <v>11</v>
      </c>
      <c r="D11" s="10">
        <v>0</v>
      </c>
      <c r="F11" s="10">
        <v>578.09</v>
      </c>
      <c r="H11" s="10"/>
    </row>
    <row r="12" spans="1:10" ht="14.4" x14ac:dyDescent="0.3">
      <c r="B12" s="8" t="s">
        <v>12</v>
      </c>
      <c r="D12" s="10">
        <v>0</v>
      </c>
      <c r="E12" s="2"/>
      <c r="F12" s="10">
        <v>7200</v>
      </c>
      <c r="H12" s="10"/>
    </row>
    <row r="13" spans="1:10" ht="14.4" x14ac:dyDescent="0.3">
      <c r="B13" s="8" t="s">
        <v>13</v>
      </c>
      <c r="D13" s="10">
        <v>0</v>
      </c>
      <c r="E13" s="2"/>
      <c r="F13" s="10">
        <v>180</v>
      </c>
      <c r="H13" s="10"/>
    </row>
    <row r="14" spans="1:10" ht="14.4" x14ac:dyDescent="0.3">
      <c r="B14" s="8" t="s">
        <v>14</v>
      </c>
      <c r="D14" s="10">
        <v>0</v>
      </c>
      <c r="E14" s="2"/>
      <c r="F14" s="10">
        <v>1.55</v>
      </c>
      <c r="H14" s="10"/>
    </row>
    <row r="15" spans="1:10" ht="27" customHeight="1" x14ac:dyDescent="0.3">
      <c r="D15" s="12">
        <f>SUM(D7:D14)</f>
        <v>47.099999999999994</v>
      </c>
      <c r="E15" s="13"/>
      <c r="F15" s="12">
        <f>SUM(F7:F14)</f>
        <v>65519.34</v>
      </c>
      <c r="G15" s="13"/>
      <c r="H15" s="14">
        <f>SUM(H7:H14)</f>
        <v>0</v>
      </c>
      <c r="I15" s="13"/>
      <c r="J15" s="13"/>
    </row>
    <row r="16" spans="1:10" ht="14.4" x14ac:dyDescent="0.3">
      <c r="D16" s="10"/>
    </row>
    <row r="17" spans="1:11" ht="14.4" x14ac:dyDescent="0.3">
      <c r="D17" s="10"/>
    </row>
    <row r="18" spans="1:11" ht="14.4" x14ac:dyDescent="0.3">
      <c r="A18" s="4" t="s">
        <v>15</v>
      </c>
      <c r="D18" s="10"/>
    </row>
    <row r="19" spans="1:11" ht="14.4" x14ac:dyDescent="0.3">
      <c r="B19" s="8" t="s">
        <v>16</v>
      </c>
      <c r="D19" s="9">
        <v>0</v>
      </c>
      <c r="F19" s="9">
        <v>20907.009999999998</v>
      </c>
      <c r="H19" s="10"/>
      <c r="K19" s="10"/>
    </row>
    <row r="20" spans="1:11" ht="14.4" x14ac:dyDescent="0.3">
      <c r="B20" s="8" t="s">
        <v>17</v>
      </c>
      <c r="D20" s="10">
        <v>723</v>
      </c>
      <c r="E20" s="10"/>
      <c r="F20" s="10">
        <f>18157.66+D20</f>
        <v>18880.66</v>
      </c>
      <c r="H20" s="10"/>
      <c r="K20" s="10"/>
    </row>
    <row r="21" spans="1:11" ht="15.75" customHeight="1" x14ac:dyDescent="0.3">
      <c r="B21" s="8" t="s">
        <v>18</v>
      </c>
      <c r="D21" s="10">
        <v>315</v>
      </c>
      <c r="E21" s="10"/>
      <c r="F21" s="10">
        <f>D21</f>
        <v>315</v>
      </c>
      <c r="H21" s="10"/>
      <c r="K21" s="10"/>
    </row>
    <row r="22" spans="1:11" ht="15.75" customHeight="1" x14ac:dyDescent="0.3">
      <c r="B22" s="8" t="s">
        <v>19</v>
      </c>
      <c r="D22" s="10">
        <v>0</v>
      </c>
      <c r="F22" s="10">
        <v>750</v>
      </c>
      <c r="H22" s="10"/>
      <c r="K22" s="10"/>
    </row>
    <row r="23" spans="1:11" ht="15.75" customHeight="1" x14ac:dyDescent="0.3">
      <c r="B23" s="8" t="s">
        <v>10</v>
      </c>
      <c r="D23" s="10">
        <v>0</v>
      </c>
      <c r="F23" s="10">
        <v>830</v>
      </c>
      <c r="H23" s="10"/>
      <c r="K23" s="10"/>
    </row>
    <row r="24" spans="1:11" ht="15.75" customHeight="1" x14ac:dyDescent="0.3">
      <c r="B24" s="8" t="s">
        <v>20</v>
      </c>
      <c r="D24" s="10">
        <f>1.17+2</f>
        <v>3.17</v>
      </c>
      <c r="E24" s="2"/>
      <c r="F24" s="10">
        <f>1664.38+3.17</f>
        <v>1667.5500000000002</v>
      </c>
      <c r="H24" s="10"/>
      <c r="K24" s="10"/>
    </row>
    <row r="25" spans="1:11" ht="15.75" customHeight="1" x14ac:dyDescent="0.3">
      <c r="B25" s="8" t="s">
        <v>21</v>
      </c>
      <c r="D25" s="10">
        <v>0</v>
      </c>
      <c r="E25" s="2"/>
      <c r="F25" s="10">
        <v>110.25</v>
      </c>
      <c r="H25" s="10"/>
    </row>
    <row r="26" spans="1:11" ht="15.75" customHeight="1" x14ac:dyDescent="0.3">
      <c r="B26" s="8" t="s">
        <v>22</v>
      </c>
      <c r="D26" s="10">
        <v>180.88</v>
      </c>
      <c r="E26" s="2"/>
      <c r="F26" s="10">
        <f t="shared" ref="F26:F27" si="0">D26</f>
        <v>180.88</v>
      </c>
      <c r="H26" s="10"/>
    </row>
    <row r="27" spans="1:11" ht="15.75" customHeight="1" x14ac:dyDescent="0.3">
      <c r="B27" s="8" t="s">
        <v>23</v>
      </c>
      <c r="D27" s="10">
        <v>20</v>
      </c>
      <c r="E27" s="2"/>
      <c r="F27" s="10">
        <f t="shared" si="0"/>
        <v>20</v>
      </c>
      <c r="H27" s="10"/>
    </row>
    <row r="28" spans="1:11" ht="15.75" customHeight="1" x14ac:dyDescent="0.3">
      <c r="B28" s="8" t="s">
        <v>24</v>
      </c>
      <c r="D28" s="10">
        <v>0</v>
      </c>
      <c r="E28" s="2"/>
      <c r="F28" s="10">
        <v>2961</v>
      </c>
      <c r="H28" s="10"/>
    </row>
    <row r="29" spans="1:11" ht="15.75" customHeight="1" x14ac:dyDescent="0.3">
      <c r="B29" s="8" t="s">
        <v>25</v>
      </c>
      <c r="D29" s="10">
        <v>0</v>
      </c>
      <c r="E29" s="2"/>
      <c r="F29" s="10">
        <v>2016</v>
      </c>
      <c r="H29" s="10"/>
    </row>
    <row r="30" spans="1:11" ht="15.75" customHeight="1" x14ac:dyDescent="0.3">
      <c r="B30" s="8" t="s">
        <v>26</v>
      </c>
      <c r="D30" s="10">
        <v>0</v>
      </c>
      <c r="E30" s="2"/>
      <c r="F30" s="10">
        <v>2000</v>
      </c>
      <c r="H30" s="10"/>
    </row>
    <row r="31" spans="1:11" ht="15.75" customHeight="1" x14ac:dyDescent="0.3">
      <c r="B31" s="8" t="s">
        <v>27</v>
      </c>
      <c r="D31" s="10">
        <v>0</v>
      </c>
      <c r="E31" s="2"/>
      <c r="F31" s="10">
        <v>1000</v>
      </c>
      <c r="H31" s="10"/>
    </row>
    <row r="32" spans="1:11" ht="15.75" customHeight="1" x14ac:dyDescent="0.3">
      <c r="B32" s="8" t="s">
        <v>28</v>
      </c>
      <c r="D32" s="10">
        <v>0</v>
      </c>
      <c r="F32" s="10">
        <v>4000</v>
      </c>
      <c r="H32" s="10"/>
    </row>
    <row r="33" spans="1:10" ht="15.75" customHeight="1" x14ac:dyDescent="0.3">
      <c r="B33" s="8" t="s">
        <v>29</v>
      </c>
      <c r="D33" s="10">
        <v>0</v>
      </c>
      <c r="E33" s="2"/>
      <c r="F33" s="10">
        <v>4000</v>
      </c>
      <c r="G33" s="2"/>
      <c r="H33" s="10"/>
      <c r="I33" s="2"/>
      <c r="J33" s="2"/>
    </row>
    <row r="34" spans="1:10" ht="15.75" customHeight="1" x14ac:dyDescent="0.3">
      <c r="B34" s="8" t="s">
        <v>30</v>
      </c>
      <c r="D34" s="10">
        <v>0</v>
      </c>
      <c r="F34" s="10">
        <v>1000</v>
      </c>
      <c r="H34" s="10"/>
    </row>
    <row r="35" spans="1:10" ht="15.75" customHeight="1" x14ac:dyDescent="0.3">
      <c r="B35" s="8" t="s">
        <v>31</v>
      </c>
      <c r="D35" s="10">
        <v>0</v>
      </c>
      <c r="F35" s="10">
        <v>1000</v>
      </c>
      <c r="H35" s="10"/>
    </row>
    <row r="36" spans="1:10" ht="24.75" customHeight="1" x14ac:dyDescent="0.3">
      <c r="D36" s="12">
        <f>SUM(D19:D35)</f>
        <v>1242.0500000000002</v>
      </c>
      <c r="E36" s="13"/>
      <c r="F36" s="12">
        <f>SUM(F19:F35)</f>
        <v>61638.35</v>
      </c>
      <c r="G36" s="13"/>
      <c r="H36" s="14">
        <f>SUM(H19:H35)</f>
        <v>0</v>
      </c>
      <c r="I36" s="13"/>
      <c r="J36" s="13"/>
    </row>
    <row r="37" spans="1:10" ht="15.75" customHeight="1" x14ac:dyDescent="0.3">
      <c r="D37" s="10"/>
    </row>
    <row r="38" spans="1:10" ht="15.75" customHeight="1" x14ac:dyDescent="0.3">
      <c r="A38" s="8" t="s">
        <v>32</v>
      </c>
    </row>
    <row r="39" spans="1:10" ht="15.75" customHeight="1" x14ac:dyDescent="0.3">
      <c r="B39" s="8" t="s">
        <v>33</v>
      </c>
      <c r="D39" s="9">
        <f>D15-D36</f>
        <v>-1194.9500000000003</v>
      </c>
      <c r="F39" s="9">
        <f>F15-F36</f>
        <v>3880.989999999998</v>
      </c>
      <c r="H39" s="10"/>
    </row>
    <row r="40" spans="1:10" ht="15.75" customHeight="1" x14ac:dyDescent="0.3"/>
    <row r="41" spans="1:10" ht="15.75" customHeight="1" x14ac:dyDescent="0.3">
      <c r="A41" s="4" t="s">
        <v>34</v>
      </c>
    </row>
    <row r="42" spans="1:10" ht="15.75" customHeight="1" x14ac:dyDescent="0.3">
      <c r="B42" s="8" t="s">
        <v>46</v>
      </c>
      <c r="D42" s="18">
        <v>46582.74</v>
      </c>
      <c r="E42" s="17"/>
      <c r="F42" s="18">
        <v>40293.65</v>
      </c>
      <c r="G42" s="17"/>
      <c r="H42" s="19"/>
      <c r="I42" s="17"/>
      <c r="J42" s="17"/>
    </row>
    <row r="43" spans="1:10" ht="15.75" customHeight="1" x14ac:dyDescent="0.3"/>
    <row r="44" spans="1:10" ht="15.75" customHeight="1" x14ac:dyDescent="0.3">
      <c r="B44" s="8" t="s">
        <v>35</v>
      </c>
    </row>
    <row r="45" spans="1:10" ht="15.75" customHeight="1" x14ac:dyDescent="0.3">
      <c r="B45" s="20" t="s">
        <v>36</v>
      </c>
      <c r="D45" s="19">
        <v>0</v>
      </c>
      <c r="E45" s="17"/>
      <c r="F45" s="19">
        <v>1213.1500000000001</v>
      </c>
      <c r="G45" s="17"/>
      <c r="H45" s="17"/>
      <c r="I45" s="17"/>
      <c r="J45" s="17"/>
    </row>
    <row r="46" spans="1:10" ht="15.75" customHeight="1" x14ac:dyDescent="0.3"/>
    <row r="47" spans="1:10" ht="15.75" customHeight="1" x14ac:dyDescent="0.3">
      <c r="B47" s="8" t="s">
        <v>37</v>
      </c>
      <c r="D47" s="21">
        <f>D39+D42+D45</f>
        <v>45387.79</v>
      </c>
      <c r="E47" s="22"/>
      <c r="F47" s="21">
        <f>SUM(F39:F45)</f>
        <v>45387.79</v>
      </c>
      <c r="G47" s="22"/>
      <c r="H47" s="21"/>
      <c r="I47" s="22"/>
      <c r="J47" s="22"/>
    </row>
    <row r="48" spans="1:10" ht="15.75" customHeight="1" x14ac:dyDescent="0.3"/>
    <row r="49" spans="1:4" ht="15.75" customHeight="1" x14ac:dyDescent="0.3">
      <c r="A49" s="4" t="s">
        <v>38</v>
      </c>
    </row>
    <row r="50" spans="1:4" ht="15.75" customHeight="1" x14ac:dyDescent="0.3">
      <c r="B50" s="8" t="s">
        <v>39</v>
      </c>
      <c r="D50" s="9">
        <f>36943.55+509+40.63</f>
        <v>37493.18</v>
      </c>
    </row>
    <row r="51" spans="1:4" ht="15.75" customHeight="1" x14ac:dyDescent="0.3">
      <c r="B51" s="8" t="s">
        <v>40</v>
      </c>
      <c r="D51" s="19">
        <f>7856.88+37.73</f>
        <v>7894.61</v>
      </c>
    </row>
    <row r="52" spans="1:4" ht="26.25" customHeight="1" x14ac:dyDescent="0.3">
      <c r="D52" s="12">
        <f>SUM(D50:D51)</f>
        <v>45387.79</v>
      </c>
    </row>
    <row r="53" spans="1:4" ht="15.75" customHeight="1" x14ac:dyDescent="0.3">
      <c r="D53" s="10"/>
    </row>
    <row r="54" spans="1:4" ht="15.75" customHeight="1" x14ac:dyDescent="0.3">
      <c r="C54" s="24" t="s">
        <v>41</v>
      </c>
      <c r="D54" s="10">
        <f>D47-D52</f>
        <v>0</v>
      </c>
    </row>
    <row r="55" spans="1:4" ht="15.75" customHeight="1" x14ac:dyDescent="0.3">
      <c r="D55" s="19">
        <v>0</v>
      </c>
    </row>
    <row r="56" spans="1:4" ht="15.75" customHeight="1" x14ac:dyDescent="0.3">
      <c r="D56" s="10">
        <f>SUM(D54:D55)</f>
        <v>0</v>
      </c>
    </row>
    <row r="57" spans="1:4" ht="15.75" customHeight="1" x14ac:dyDescent="0.3"/>
    <row r="58" spans="1:4" ht="15.75" customHeight="1" x14ac:dyDescent="0.3"/>
    <row r="59" spans="1:4" ht="15.75" customHeight="1" x14ac:dyDescent="0.3"/>
    <row r="60" spans="1:4" ht="15.75" customHeight="1" x14ac:dyDescent="0.3"/>
    <row r="61" spans="1:4" ht="15.75" customHeight="1" x14ac:dyDescent="0.3"/>
    <row r="62" spans="1:4" ht="15.75" customHeight="1" x14ac:dyDescent="0.3"/>
    <row r="63" spans="1:4" ht="15.75" customHeight="1" x14ac:dyDescent="0.3"/>
    <row r="64" spans="1: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rintOptions horizontalCentered="1"/>
  <pageMargins left="0.2" right="0.2" top="0.25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Oct 23 BS</vt:lpstr>
      <vt:lpstr>april</vt:lpstr>
      <vt:lpstr>Nov 22, 2021</vt:lpstr>
      <vt:lpstr>Jan 15, 2022</vt:lpstr>
      <vt:lpstr>Mar 27, 2022</vt:lpstr>
      <vt:lpstr>May 26, 2022</vt:lpstr>
      <vt:lpstr>outstanding checks as of 052622</vt:lpstr>
      <vt:lpstr>June 20,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Aynsley Price</dc:creator>
  <cp:lastModifiedBy>Aynsley Price</cp:lastModifiedBy>
  <cp:lastPrinted>2023-01-10T01:53:51Z</cp:lastPrinted>
  <dcterms:created xsi:type="dcterms:W3CDTF">2022-10-15T20:55:38Z</dcterms:created>
  <dcterms:modified xsi:type="dcterms:W3CDTF">2023-06-11T21:52:16Z</dcterms:modified>
</cp:coreProperties>
</file>